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305" activeTab="0"/>
  </bookViews>
  <sheets>
    <sheet name="с7-11лет (4)" sheetId="1" r:id="rId1"/>
  </sheets>
  <definedNames/>
  <calcPr fullCalcOnLoad="1"/>
</workbook>
</file>

<file path=xl/sharedStrings.xml><?xml version="1.0" encoding="utf-8"?>
<sst xmlns="http://schemas.openxmlformats.org/spreadsheetml/2006/main" count="516" uniqueCount="134">
  <si>
    <t>№ рец.</t>
  </si>
  <si>
    <t>Наименование блюд</t>
  </si>
  <si>
    <t>Выход</t>
  </si>
  <si>
    <t>Пищевые вещества/г/</t>
  </si>
  <si>
    <t>Энергет.</t>
  </si>
  <si>
    <t>Витамины (мг)</t>
  </si>
  <si>
    <t>Минеральные вещ-ва (мг)</t>
  </si>
  <si>
    <t>по сбор.</t>
  </si>
  <si>
    <t>Вес</t>
  </si>
  <si>
    <t>Б</t>
  </si>
  <si>
    <t>Ж</t>
  </si>
  <si>
    <t>У</t>
  </si>
  <si>
    <t>ценность</t>
  </si>
  <si>
    <t>С</t>
  </si>
  <si>
    <t>А</t>
  </si>
  <si>
    <t>Е</t>
  </si>
  <si>
    <t>Са</t>
  </si>
  <si>
    <t>Р</t>
  </si>
  <si>
    <t>Mg</t>
  </si>
  <si>
    <t>Fe</t>
  </si>
  <si>
    <t>Сборник рецептур блюд при общеобразоват.</t>
  </si>
  <si>
    <t>150/5</t>
  </si>
  <si>
    <t>Яйцо вареное</t>
  </si>
  <si>
    <t>Чай с сахаром</t>
  </si>
  <si>
    <t>Хлеб пшеничный</t>
  </si>
  <si>
    <t>30</t>
  </si>
  <si>
    <t>Обед</t>
  </si>
  <si>
    <t>Суп картофельный с бобовыми</t>
  </si>
  <si>
    <t>Хлеб пеклеванный</t>
  </si>
  <si>
    <t>20</t>
  </si>
  <si>
    <t>Завтрак</t>
  </si>
  <si>
    <t>Масло сливочное</t>
  </si>
  <si>
    <t>Сыр порциями</t>
  </si>
  <si>
    <t xml:space="preserve">Завтрак </t>
  </si>
  <si>
    <t>200/10</t>
  </si>
  <si>
    <t>Сосиска отварная</t>
  </si>
  <si>
    <t>40</t>
  </si>
  <si>
    <t>Итого</t>
  </si>
  <si>
    <t>Всего</t>
  </si>
  <si>
    <t>100/5</t>
  </si>
  <si>
    <r>
      <t>В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</si>
  <si>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 xml:space="preserve">                   12-ти дневное меню для обеспечения бесплатным двухразовым питанием обучающихся с ограниченными возможностями здоровья,  детей-инвалидов возрастной группы 7-11 лет МОУ г.Волгограда ( горячие завтраки и обеды)</t>
  </si>
  <si>
    <t>175/2011</t>
  </si>
  <si>
    <t>Каша вязкая молочная из риса и пшена Дружба с маслом сливочным</t>
  </si>
  <si>
    <t>1шт</t>
  </si>
  <si>
    <t xml:space="preserve">Компот из изюма </t>
  </si>
  <si>
    <t>150/20</t>
  </si>
  <si>
    <t>240/2011</t>
  </si>
  <si>
    <t>0,15,9</t>
  </si>
  <si>
    <t>Средний суточный рацион</t>
  </si>
  <si>
    <t>Бобовые отварные (горох)</t>
  </si>
  <si>
    <t>Компот из свежих яблок</t>
  </si>
  <si>
    <t>Напиток из шиповника</t>
  </si>
  <si>
    <t>Жаркое по-домашнему</t>
  </si>
  <si>
    <t>Компот из сухофруктов</t>
  </si>
  <si>
    <t>Вариант 8</t>
  </si>
  <si>
    <t>Вариан 9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</si>
  <si>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</si>
  <si>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</si>
  <si>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</si>
  <si>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</si>
  <si>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</si>
  <si>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</si>
  <si>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</si>
  <si>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</si>
  <si>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Бутерброд с сыром 1/30/10</t>
  </si>
  <si>
    <t>Фрукты ( яблоко)</t>
  </si>
  <si>
    <t>150/30</t>
  </si>
  <si>
    <t>Нарезка овощная ( помидор свежий)</t>
  </si>
  <si>
    <t>Нарезка овощная ( огурец свежий)</t>
  </si>
  <si>
    <t>Нарезка овощная ( огурец свежий  и помидор свежий)</t>
  </si>
  <si>
    <t>Котлеты рубленные из кур,"Цыпочка"</t>
  </si>
  <si>
    <t>т.т.к</t>
  </si>
  <si>
    <t>Каша гречневая вязкая с маслом(гарнир)</t>
  </si>
  <si>
    <t>Суп из овощей со сметаной</t>
  </si>
  <si>
    <t>Бутерброд с маслом и сыром 1/30/5/10</t>
  </si>
  <si>
    <t>Фрукты ( банан)</t>
  </si>
  <si>
    <t>Печенье</t>
  </si>
  <si>
    <t>Вафли</t>
  </si>
  <si>
    <t>Щи из свежей капусты с картофелем со сметаной</t>
  </si>
  <si>
    <t>Лапшевник с творогом со сгущенным молоком</t>
  </si>
  <si>
    <t>211/2011</t>
  </si>
  <si>
    <t>Котлеты рубленные из птицы"Вкусняшка"</t>
  </si>
  <si>
    <t>Рис  рассыпчатый с овощами</t>
  </si>
  <si>
    <t>Какао с молоком</t>
  </si>
  <si>
    <t>Суп картофельный с макароными изделиями со сметаной</t>
  </si>
  <si>
    <t>Рагу овощное с мясом</t>
  </si>
  <si>
    <t>т.т.к.</t>
  </si>
  <si>
    <t>Чай с молоком и сахаром</t>
  </si>
  <si>
    <t>Борщ с капустой картофелем со сметаной</t>
  </si>
  <si>
    <t>80/30</t>
  </si>
  <si>
    <t>Тефтели изкур "Ежики домашние"</t>
  </si>
  <si>
    <t>60</t>
  </si>
  <si>
    <t>Чай с сахаром и лимоном</t>
  </si>
  <si>
    <t>200/15/5</t>
  </si>
  <si>
    <t>Рассольник " Ленинградский" (перловка) со сметаной</t>
  </si>
  <si>
    <t>Каша молочная вязкая рисовая с маслом</t>
  </si>
  <si>
    <t>394/2011</t>
  </si>
  <si>
    <t>Котлета рубленная из кур "Кузина забава"</t>
  </si>
  <si>
    <t>Каша гречневая рассыпчатая с  овощами</t>
  </si>
  <si>
    <t>ттк</t>
  </si>
  <si>
    <t>Щи из свежей капусты с картофелем,со сметаной</t>
  </si>
  <si>
    <t xml:space="preserve">Макаронник с мясом </t>
  </si>
  <si>
    <t>160/5</t>
  </si>
  <si>
    <t>Всего за 10 дней</t>
  </si>
  <si>
    <t>школах под редакцией В.Т.Лапшиной 2004 Сборник рецептур В.А.Тутельяна 2011</t>
  </si>
  <si>
    <t xml:space="preserve">                   10-ти дневное меню для обеспечения бесплатным двухразовым питанием обучающихся  возрастной группы 7-11 лет                                                             ( горячие завтраки и обеды)</t>
  </si>
  <si>
    <t>Норма по СанПиНу</t>
  </si>
  <si>
    <t>Пудинг из творога с яблоком со  сгущенным молоком</t>
  </si>
  <si>
    <t>292/2011</t>
  </si>
  <si>
    <t>Котлета мясная "Атлет"</t>
  </si>
  <si>
    <t xml:space="preserve">Макароны отварные    с маслом                       </t>
  </si>
  <si>
    <t>125/25</t>
  </si>
  <si>
    <t xml:space="preserve">Макароны отварные      с маслом                    </t>
  </si>
  <si>
    <t>165/35</t>
  </si>
  <si>
    <t xml:space="preserve">Запеканка картофельная с мясом  </t>
  </si>
  <si>
    <t>100/50</t>
  </si>
  <si>
    <t xml:space="preserve">Плов из птицы                    </t>
  </si>
  <si>
    <t>Соленый огурец</t>
  </si>
  <si>
    <t>Соленый помидор</t>
  </si>
  <si>
    <t xml:space="preserve">Бефстроганов </t>
  </si>
  <si>
    <t>Яблоко</t>
  </si>
  <si>
    <t>Салат из квашеной капусты</t>
  </si>
  <si>
    <t>Банан</t>
  </si>
  <si>
    <t>Картофельное пюре</t>
  </si>
  <si>
    <t>Гуляш</t>
  </si>
  <si>
    <t>Гречка</t>
  </si>
  <si>
    <t>Рис</t>
  </si>
  <si>
    <t>Котлета  рыбная " Любительская" с томатным соусом</t>
  </si>
  <si>
    <t>Плов с курицей</t>
  </si>
  <si>
    <t>Фрукты (яблоко)</t>
  </si>
  <si>
    <t>50/50</t>
  </si>
  <si>
    <t>Котлеты рубленные из птицы"Вкусняшка" с томатным соусом</t>
  </si>
  <si>
    <r>
      <t xml:space="preserve">                   10-ти дневное меню для обеспечения бесплатным двухразовым питанием обучающихся  возрастной группы 7-11 лет                                                             ( горячие завтраки и обеды) </t>
    </r>
    <r>
      <rPr>
        <sz val="11"/>
        <rFont val="Calibri"/>
        <family val="2"/>
      </rPr>
      <t>весенне-летнее меню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</si>
</sst>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#,##0.00;[Red]#,##0.00"/>
    <numFmt numFmtId="182" formatCode="0.0;[Red]0.0"/>
    <numFmt numFmtId="183" formatCode="#,##0.00_ ;[Red]\-#,##0.00\ "/>
    <numFmt numFmtId="184" formatCode="0.0"/>
    <numFmt numFmtId="185" formatCode="0.000"/>
    <numFmt numFmtId="186" formatCode="#,##0.0;[Red]#,##0.0"/>
    <numFmt numFmtId="187" formatCode="0.0000"/>
    <numFmt numFmtId="188" formatCode="#,##0.000;[Red]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name val="Arial Cyr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hair">
        <color indexed="8"/>
      </right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5" fillId="17" borderId="0" applyNumberFormat="0" applyBorder="0" applyAlignment="0" applyProtection="0"/>
    <xf numFmtId="0" fontId="43" fillId="27" borderId="0" applyNumberFormat="0" applyBorder="0" applyAlignment="0" applyProtection="0"/>
    <xf numFmtId="0" fontId="5" fillId="19" borderId="0" applyNumberFormat="0" applyBorder="0" applyAlignment="0" applyProtection="0"/>
    <xf numFmtId="0" fontId="43" fillId="28" borderId="0" applyNumberFormat="0" applyBorder="0" applyAlignment="0" applyProtection="0"/>
    <xf numFmtId="0" fontId="5" fillId="29" borderId="0" applyNumberFormat="0" applyBorder="0" applyAlignment="0" applyProtection="0"/>
    <xf numFmtId="0" fontId="43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5" fillId="33" borderId="0" applyNumberFormat="0" applyBorder="0" applyAlignment="0" applyProtection="0"/>
    <xf numFmtId="0" fontId="43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5" fillId="37" borderId="0" applyNumberFormat="0" applyBorder="0" applyAlignment="0" applyProtection="0"/>
    <xf numFmtId="0" fontId="43" fillId="38" borderId="0" applyNumberFormat="0" applyBorder="0" applyAlignment="0" applyProtection="0"/>
    <xf numFmtId="0" fontId="5" fillId="39" borderId="0" applyNumberFormat="0" applyBorder="0" applyAlignment="0" applyProtection="0"/>
    <xf numFmtId="0" fontId="43" fillId="40" borderId="0" applyNumberFormat="0" applyBorder="0" applyAlignment="0" applyProtection="0"/>
    <xf numFmtId="0" fontId="5" fillId="29" borderId="0" applyNumberFormat="0" applyBorder="0" applyAlignment="0" applyProtection="0"/>
    <xf numFmtId="0" fontId="43" fillId="41" borderId="0" applyNumberFormat="0" applyBorder="0" applyAlignment="0" applyProtection="0"/>
    <xf numFmtId="0" fontId="5" fillId="31" borderId="0" applyNumberFormat="0" applyBorder="0" applyAlignment="0" applyProtection="0"/>
    <xf numFmtId="0" fontId="43" fillId="42" borderId="0" applyNumberFormat="0" applyBorder="0" applyAlignment="0" applyProtection="0"/>
    <xf numFmtId="0" fontId="5" fillId="43" borderId="0" applyNumberFormat="0" applyBorder="0" applyAlignment="0" applyProtection="0"/>
    <xf numFmtId="0" fontId="44" fillId="44" borderId="1" applyNumberFormat="0" applyAlignment="0" applyProtection="0"/>
    <xf numFmtId="0" fontId="6" fillId="13" borderId="2" applyNumberFormat="0" applyAlignment="0" applyProtection="0"/>
    <xf numFmtId="0" fontId="45" fillId="45" borderId="3" applyNumberFormat="0" applyAlignment="0" applyProtection="0"/>
    <xf numFmtId="0" fontId="7" fillId="46" borderId="4" applyNumberFormat="0" applyAlignment="0" applyProtection="0"/>
    <xf numFmtId="0" fontId="46" fillId="45" borderId="1" applyNumberFormat="0" applyAlignment="0" applyProtection="0"/>
    <xf numFmtId="0" fontId="8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9" fillId="0" borderId="6" applyNumberFormat="0" applyFill="0" applyAlignment="0" applyProtection="0"/>
    <xf numFmtId="0" fontId="48" fillId="0" borderId="7" applyNumberFormat="0" applyFill="0" applyAlignment="0" applyProtection="0"/>
    <xf numFmtId="0" fontId="10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2" fillId="0" borderId="12" applyNumberFormat="0" applyFill="0" applyAlignment="0" applyProtection="0"/>
    <xf numFmtId="0" fontId="51" fillId="47" borderId="13" applyNumberFormat="0" applyAlignment="0" applyProtection="0"/>
    <xf numFmtId="0" fontId="13" fillId="48" borderId="14" applyNumberFormat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54" fillId="51" borderId="0" applyNumberFormat="0" applyBorder="0" applyAlignment="0" applyProtection="0"/>
    <xf numFmtId="0" fontId="16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56" fillId="0" borderId="17" applyNumberFormat="0" applyFill="0" applyAlignment="0" applyProtection="0"/>
    <xf numFmtId="0" fontId="1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54" borderId="0" applyNumberFormat="0" applyBorder="0" applyAlignment="0" applyProtection="0"/>
    <xf numFmtId="0" fontId="20" fillId="7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3" fillId="0" borderId="0" xfId="87" applyFont="1" applyBorder="1">
      <alignment/>
      <protection/>
    </xf>
    <xf numFmtId="0" fontId="4" fillId="0" borderId="0" xfId="87" applyFont="1" applyBorder="1">
      <alignment/>
      <protection/>
    </xf>
    <xf numFmtId="0" fontId="22" fillId="0" borderId="0" xfId="87" applyFont="1" applyBorder="1" applyAlignment="1">
      <alignment horizontal="center"/>
      <protection/>
    </xf>
    <xf numFmtId="0" fontId="3" fillId="0" borderId="0" xfId="87" applyFont="1" applyFill="1" applyBorder="1" applyAlignment="1">
      <alignment horizontal="center"/>
      <protection/>
    </xf>
    <xf numFmtId="0" fontId="3" fillId="55" borderId="0" xfId="87" applyFont="1" applyFill="1" applyBorder="1" applyAlignment="1">
      <alignment horizontal="center"/>
      <protection/>
    </xf>
    <xf numFmtId="0" fontId="3" fillId="55" borderId="0" xfId="87" applyFont="1" applyFill="1" applyBorder="1">
      <alignment/>
      <protection/>
    </xf>
    <xf numFmtId="0" fontId="0" fillId="0" borderId="0" xfId="0" applyBorder="1" applyAlignment="1">
      <alignment/>
    </xf>
    <xf numFmtId="0" fontId="3" fillId="0" borderId="0" xfId="87" applyFont="1" applyBorder="1" applyAlignment="1">
      <alignment horizontal="center"/>
      <protection/>
    </xf>
    <xf numFmtId="0" fontId="2" fillId="0" borderId="0" xfId="87" applyFont="1" applyBorder="1">
      <alignment/>
      <protection/>
    </xf>
    <xf numFmtId="0" fontId="4" fillId="55" borderId="0" xfId="87" applyFont="1" applyFill="1" applyBorder="1">
      <alignment/>
      <protection/>
    </xf>
    <xf numFmtId="0" fontId="22" fillId="55" borderId="0" xfId="8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3" fillId="55" borderId="0" xfId="87" applyFont="1" applyFill="1" applyBorder="1">
      <alignment/>
      <protection/>
    </xf>
    <xf numFmtId="0" fontId="2" fillId="55" borderId="0" xfId="87" applyFont="1" applyFill="1" applyBorder="1">
      <alignment/>
      <protection/>
    </xf>
    <xf numFmtId="0" fontId="3" fillId="0" borderId="19" xfId="87" applyFont="1" applyFill="1" applyBorder="1" applyAlignment="1">
      <alignment horizontal="center"/>
      <protection/>
    </xf>
    <xf numFmtId="0" fontId="24" fillId="0" borderId="0" xfId="87" applyFont="1" applyFill="1" applyBorder="1" applyAlignment="1">
      <alignment horizontal="center"/>
      <protection/>
    </xf>
    <xf numFmtId="0" fontId="24" fillId="0" borderId="0" xfId="87" applyFont="1" applyFill="1" applyBorder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87" applyFont="1" applyBorder="1">
      <alignment/>
      <protection/>
    </xf>
    <xf numFmtId="0" fontId="28" fillId="0" borderId="0" xfId="87" applyFont="1" applyBorder="1" applyAlignment="1">
      <alignment horizontal="center"/>
      <protection/>
    </xf>
    <xf numFmtId="49" fontId="23" fillId="55" borderId="0" xfId="87" applyNumberFormat="1" applyFont="1" applyFill="1" applyBorder="1" applyAlignment="1">
      <alignment horizontal="center"/>
      <protection/>
    </xf>
    <xf numFmtId="0" fontId="23" fillId="55" borderId="0" xfId="87" applyFont="1" applyFill="1" applyBorder="1" applyAlignment="1">
      <alignment horizontal="center"/>
      <protection/>
    </xf>
    <xf numFmtId="0" fontId="23" fillId="0" borderId="0" xfId="87" applyFont="1" applyFill="1" applyBorder="1" applyAlignment="1">
      <alignment horizontal="center"/>
      <protection/>
    </xf>
    <xf numFmtId="0" fontId="27" fillId="55" borderId="0" xfId="87" applyFont="1" applyFill="1" applyBorder="1" applyAlignment="1">
      <alignment horizontal="center"/>
      <protection/>
    </xf>
    <xf numFmtId="0" fontId="2" fillId="0" borderId="0" xfId="87" applyFont="1" applyBorder="1" applyAlignment="1">
      <alignment horizontal="center"/>
      <protection/>
    </xf>
    <xf numFmtId="0" fontId="21" fillId="0" borderId="0" xfId="87" applyFont="1" applyBorder="1">
      <alignment/>
      <protection/>
    </xf>
    <xf numFmtId="0" fontId="23" fillId="0" borderId="0" xfId="87" applyFont="1" applyBorder="1" applyAlignment="1">
      <alignment horizontal="center"/>
      <protection/>
    </xf>
    <xf numFmtId="0" fontId="2" fillId="0" borderId="20" xfId="87" applyFont="1" applyBorder="1" applyAlignment="1">
      <alignment horizontal="center"/>
      <protection/>
    </xf>
    <xf numFmtId="0" fontId="29" fillId="0" borderId="0" xfId="0" applyFont="1" applyAlignment="1">
      <alignment/>
    </xf>
    <xf numFmtId="0" fontId="25" fillId="0" borderId="0" xfId="87" applyFont="1" applyBorder="1" applyAlignment="1">
      <alignment horizontal="center"/>
      <protection/>
    </xf>
    <xf numFmtId="0" fontId="31" fillId="0" borderId="0" xfId="0" applyFont="1" applyAlignment="1">
      <alignment/>
    </xf>
    <xf numFmtId="0" fontId="2" fillId="0" borderId="21" xfId="87" applyFont="1" applyBorder="1">
      <alignment/>
      <protection/>
    </xf>
    <xf numFmtId="0" fontId="2" fillId="0" borderId="21" xfId="87" applyFont="1" applyBorder="1" applyAlignment="1">
      <alignment horizontal="center"/>
      <protection/>
    </xf>
    <xf numFmtId="0" fontId="2" fillId="0" borderId="22" xfId="87" applyFont="1" applyBorder="1" applyAlignment="1">
      <alignment horizontal="center"/>
      <protection/>
    </xf>
    <xf numFmtId="0" fontId="2" fillId="0" borderId="23" xfId="87" applyFont="1" applyBorder="1" applyAlignment="1">
      <alignment horizontal="center"/>
      <protection/>
    </xf>
    <xf numFmtId="0" fontId="2" fillId="0" borderId="23" xfId="87" applyFont="1" applyFill="1" applyBorder="1" applyAlignment="1">
      <alignment horizontal="center"/>
      <protection/>
    </xf>
    <xf numFmtId="0" fontId="2" fillId="0" borderId="24" xfId="87" applyFont="1" applyBorder="1" applyAlignment="1">
      <alignment horizontal="center"/>
      <protection/>
    </xf>
    <xf numFmtId="0" fontId="2" fillId="0" borderId="0" xfId="87" applyFont="1">
      <alignment/>
      <protection/>
    </xf>
    <xf numFmtId="0" fontId="33" fillId="0" borderId="0" xfId="87" applyFont="1" applyAlignment="1">
      <alignment horizontal="center"/>
      <protection/>
    </xf>
    <xf numFmtId="0" fontId="2" fillId="0" borderId="0" xfId="87" applyFont="1" applyAlignment="1">
      <alignment horizontal="center"/>
      <protection/>
    </xf>
    <xf numFmtId="0" fontId="33" fillId="0" borderId="0" xfId="87" applyFont="1">
      <alignment/>
      <protection/>
    </xf>
    <xf numFmtId="0" fontId="2" fillId="0" borderId="20" xfId="87" applyFont="1" applyBorder="1">
      <alignment/>
      <protection/>
    </xf>
    <xf numFmtId="0" fontId="2" fillId="55" borderId="20" xfId="87" applyFont="1" applyFill="1" applyBorder="1" applyAlignment="1">
      <alignment horizontal="center"/>
      <protection/>
    </xf>
    <xf numFmtId="0" fontId="2" fillId="55" borderId="23" xfId="87" applyFont="1" applyFill="1" applyBorder="1" applyAlignment="1">
      <alignment horizontal="center"/>
      <protection/>
    </xf>
    <xf numFmtId="0" fontId="2" fillId="55" borderId="23" xfId="87" applyFont="1" applyFill="1" applyBorder="1">
      <alignment/>
      <protection/>
    </xf>
    <xf numFmtId="0" fontId="2" fillId="55" borderId="24" xfId="87" applyFont="1" applyFill="1" applyBorder="1" applyAlignment="1">
      <alignment horizontal="center"/>
      <protection/>
    </xf>
    <xf numFmtId="0" fontId="2" fillId="55" borderId="20" xfId="87" applyFont="1" applyFill="1" applyBorder="1">
      <alignment/>
      <protection/>
    </xf>
    <xf numFmtId="0" fontId="35" fillId="0" borderId="0" xfId="87" applyFont="1" applyBorder="1" applyAlignment="1">
      <alignment horizontal="center"/>
      <protection/>
    </xf>
    <xf numFmtId="0" fontId="2" fillId="0" borderId="25" xfId="87" applyFont="1" applyBorder="1">
      <alignment/>
      <protection/>
    </xf>
    <xf numFmtId="0" fontId="34" fillId="0" borderId="25" xfId="87" applyFont="1" applyBorder="1" applyAlignment="1">
      <alignment horizontal="center"/>
      <protection/>
    </xf>
    <xf numFmtId="0" fontId="34" fillId="0" borderId="0" xfId="87" applyFont="1" applyBorder="1" applyAlignment="1">
      <alignment horizontal="center"/>
      <protection/>
    </xf>
    <xf numFmtId="0" fontId="2" fillId="0" borderId="26" xfId="87" applyFont="1" applyBorder="1">
      <alignment/>
      <protection/>
    </xf>
    <xf numFmtId="0" fontId="2" fillId="0" borderId="27" xfId="87" applyFont="1" applyBorder="1" applyAlignment="1">
      <alignment horizontal="center"/>
      <protection/>
    </xf>
    <xf numFmtId="0" fontId="2" fillId="0" borderId="28" xfId="87" applyFont="1" applyBorder="1" applyAlignment="1">
      <alignment horizontal="center"/>
      <protection/>
    </xf>
    <xf numFmtId="0" fontId="2" fillId="0" borderId="29" xfId="87" applyFont="1" applyBorder="1" applyAlignment="1">
      <alignment horizontal="center"/>
      <protection/>
    </xf>
    <xf numFmtId="0" fontId="2" fillId="0" borderId="30" xfId="87" applyFont="1" applyBorder="1" applyAlignment="1">
      <alignment horizontal="center"/>
      <protection/>
    </xf>
    <xf numFmtId="0" fontId="2" fillId="55" borderId="27" xfId="87" applyFont="1" applyFill="1" applyBorder="1" applyAlignment="1">
      <alignment horizontal="center"/>
      <protection/>
    </xf>
    <xf numFmtId="0" fontId="2" fillId="55" borderId="27" xfId="87" applyFont="1" applyFill="1" applyBorder="1">
      <alignment/>
      <protection/>
    </xf>
    <xf numFmtId="0" fontId="2" fillId="55" borderId="31" xfId="87" applyFont="1" applyFill="1" applyBorder="1" applyAlignment="1">
      <alignment horizontal="center"/>
      <protection/>
    </xf>
    <xf numFmtId="0" fontId="2" fillId="0" borderId="30" xfId="87" applyFont="1" applyBorder="1">
      <alignment/>
      <protection/>
    </xf>
    <xf numFmtId="0" fontId="2" fillId="55" borderId="0" xfId="87" applyFont="1" applyFill="1" applyBorder="1" applyAlignment="1">
      <alignment horizontal="center"/>
      <protection/>
    </xf>
    <xf numFmtId="0" fontId="34" fillId="55" borderId="0" xfId="87" applyFont="1" applyFill="1" applyBorder="1" applyAlignment="1">
      <alignment horizontal="center"/>
      <protection/>
    </xf>
    <xf numFmtId="0" fontId="33" fillId="0" borderId="0" xfId="87" applyFont="1" applyBorder="1">
      <alignment/>
      <protection/>
    </xf>
    <xf numFmtId="0" fontId="2" fillId="0" borderId="32" xfId="87" applyFont="1" applyBorder="1">
      <alignment/>
      <protection/>
    </xf>
    <xf numFmtId="0" fontId="2" fillId="0" borderId="33" xfId="87" applyFont="1" applyBorder="1" applyAlignment="1">
      <alignment horizontal="center"/>
      <protection/>
    </xf>
    <xf numFmtId="0" fontId="2" fillId="0" borderId="34" xfId="87" applyFont="1" applyFill="1" applyBorder="1" applyAlignment="1">
      <alignment horizontal="center"/>
      <protection/>
    </xf>
    <xf numFmtId="0" fontId="2" fillId="0" borderId="35" xfId="87" applyFont="1" applyBorder="1" applyAlignment="1">
      <alignment horizontal="center"/>
      <protection/>
    </xf>
    <xf numFmtId="0" fontId="2" fillId="0" borderId="36" xfId="87" applyFont="1" applyBorder="1" applyAlignment="1">
      <alignment horizontal="center"/>
      <protection/>
    </xf>
    <xf numFmtId="0" fontId="2" fillId="0" borderId="37" xfId="87" applyFont="1" applyBorder="1" applyAlignment="1">
      <alignment horizontal="center"/>
      <protection/>
    </xf>
    <xf numFmtId="0" fontId="2" fillId="0" borderId="37" xfId="87" applyFont="1" applyFill="1" applyBorder="1" applyAlignment="1">
      <alignment horizontal="center"/>
      <protection/>
    </xf>
    <xf numFmtId="0" fontId="2" fillId="0" borderId="38" xfId="87" applyFont="1" applyFill="1" applyBorder="1" applyAlignment="1">
      <alignment horizontal="center"/>
      <protection/>
    </xf>
    <xf numFmtId="0" fontId="2" fillId="55" borderId="39" xfId="87" applyFont="1" applyFill="1" applyBorder="1" applyAlignment="1">
      <alignment horizontal="center"/>
      <protection/>
    </xf>
    <xf numFmtId="0" fontId="2" fillId="0" borderId="40" xfId="87" applyFont="1" applyBorder="1" applyAlignment="1">
      <alignment horizontal="center"/>
      <protection/>
    </xf>
    <xf numFmtId="0" fontId="2" fillId="0" borderId="41" xfId="87" applyFont="1" applyBorder="1" applyAlignment="1">
      <alignment horizontal="center"/>
      <protection/>
    </xf>
    <xf numFmtId="0" fontId="2" fillId="0" borderId="42" xfId="87" applyFont="1" applyBorder="1" applyAlignment="1">
      <alignment horizontal="center"/>
      <protection/>
    </xf>
    <xf numFmtId="0" fontId="2" fillId="0" borderId="41" xfId="87" applyFont="1" applyFill="1" applyBorder="1" applyAlignment="1">
      <alignment horizontal="center"/>
      <protection/>
    </xf>
    <xf numFmtId="0" fontId="2" fillId="0" borderId="43" xfId="87" applyFont="1" applyFill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2" fillId="55" borderId="39" xfId="87" applyFont="1" applyFill="1" applyBorder="1">
      <alignment/>
      <protection/>
    </xf>
    <xf numFmtId="0" fontId="2" fillId="55" borderId="21" xfId="87" applyFont="1" applyFill="1" applyBorder="1">
      <alignment/>
      <protection/>
    </xf>
    <xf numFmtId="0" fontId="2" fillId="0" borderId="39" xfId="87" applyFont="1" applyBorder="1">
      <alignment/>
      <protection/>
    </xf>
    <xf numFmtId="0" fontId="2" fillId="0" borderId="44" xfId="87" applyFont="1" applyBorder="1" applyAlignment="1">
      <alignment horizontal="center"/>
      <protection/>
    </xf>
    <xf numFmtId="0" fontId="2" fillId="0" borderId="45" xfId="87" applyFont="1" applyBorder="1" applyAlignment="1">
      <alignment horizontal="center"/>
      <protection/>
    </xf>
    <xf numFmtId="0" fontId="2" fillId="0" borderId="46" xfId="87" applyFont="1" applyBorder="1" applyAlignment="1">
      <alignment horizontal="center"/>
      <protection/>
    </xf>
    <xf numFmtId="0" fontId="2" fillId="55" borderId="47" xfId="87" applyFont="1" applyFill="1" applyBorder="1">
      <alignment/>
      <protection/>
    </xf>
    <xf numFmtId="0" fontId="2" fillId="0" borderId="48" xfId="87" applyFont="1" applyBorder="1" applyAlignment="1">
      <alignment horizontal="center"/>
      <protection/>
    </xf>
    <xf numFmtId="0" fontId="21" fillId="0" borderId="0" xfId="87" applyFont="1" applyBorder="1" applyAlignment="1">
      <alignment horizontal="center"/>
      <protection/>
    </xf>
    <xf numFmtId="0" fontId="21" fillId="0" borderId="0" xfId="87" applyFont="1" applyBorder="1">
      <alignment/>
      <protection/>
    </xf>
    <xf numFmtId="0" fontId="33" fillId="0" borderId="0" xfId="87" applyFont="1" applyBorder="1" applyAlignment="1">
      <alignment horizontal="center"/>
      <protection/>
    </xf>
    <xf numFmtId="0" fontId="0" fillId="0" borderId="0" xfId="0" applyAlignment="1">
      <alignment horizontal="left" vertical="distributed"/>
    </xf>
    <xf numFmtId="0" fontId="2" fillId="55" borderId="20" xfId="87" applyFont="1" applyFill="1" applyBorder="1" applyAlignment="1">
      <alignment horizontal="left" vertical="distributed"/>
      <protection/>
    </xf>
    <xf numFmtId="0" fontId="2" fillId="55" borderId="20" xfId="87" applyFont="1" applyFill="1" applyBorder="1" applyAlignment="1">
      <alignment horizontal="center" vertical="center"/>
      <protection/>
    </xf>
    <xf numFmtId="0" fontId="33" fillId="0" borderId="20" xfId="87" applyFont="1" applyBorder="1">
      <alignment/>
      <protection/>
    </xf>
    <xf numFmtId="0" fontId="37" fillId="55" borderId="20" xfId="87" applyFont="1" applyFill="1" applyBorder="1" applyAlignment="1">
      <alignment horizontal="center"/>
      <protection/>
    </xf>
    <xf numFmtId="0" fontId="37" fillId="55" borderId="20" xfId="87" applyFont="1" applyFill="1" applyBorder="1">
      <alignment/>
      <protection/>
    </xf>
    <xf numFmtId="0" fontId="37" fillId="55" borderId="39" xfId="87" applyFont="1" applyFill="1" applyBorder="1" applyAlignment="1">
      <alignment horizontal="center"/>
      <protection/>
    </xf>
    <xf numFmtId="0" fontId="37" fillId="0" borderId="20" xfId="87" applyFont="1" applyFill="1" applyBorder="1" applyAlignment="1">
      <alignment wrapText="1"/>
      <protection/>
    </xf>
    <xf numFmtId="0" fontId="2" fillId="0" borderId="49" xfId="87" applyFont="1" applyBorder="1" applyAlignment="1">
      <alignment horizontal="center"/>
      <protection/>
    </xf>
    <xf numFmtId="0" fontId="2" fillId="0" borderId="50" xfId="87" applyFont="1" applyBorder="1" applyAlignment="1">
      <alignment horizontal="center"/>
      <protection/>
    </xf>
    <xf numFmtId="0" fontId="2" fillId="0" borderId="51" xfId="87" applyFont="1" applyBorder="1" applyAlignment="1">
      <alignment horizontal="center"/>
      <protection/>
    </xf>
    <xf numFmtId="0" fontId="2" fillId="55" borderId="22" xfId="87" applyFont="1" applyFill="1" applyBorder="1" applyAlignment="1">
      <alignment horizontal="center"/>
      <protection/>
    </xf>
    <xf numFmtId="0" fontId="2" fillId="55" borderId="30" xfId="87" applyFont="1" applyFill="1" applyBorder="1">
      <alignment/>
      <protection/>
    </xf>
    <xf numFmtId="0" fontId="0" fillId="0" borderId="0" xfId="0" applyAlignment="1">
      <alignment horizontal="center" vertical="distributed"/>
    </xf>
    <xf numFmtId="0" fontId="38" fillId="0" borderId="20" xfId="0" applyFont="1" applyFill="1" applyBorder="1" applyAlignment="1">
      <alignment horizontal="center" vertical="center" wrapText="1"/>
    </xf>
    <xf numFmtId="0" fontId="37" fillId="55" borderId="0" xfId="87" applyFont="1" applyFill="1" applyBorder="1" applyAlignment="1">
      <alignment horizontal="center"/>
      <protection/>
    </xf>
    <xf numFmtId="0" fontId="2" fillId="55" borderId="27" xfId="87" applyFont="1" applyFill="1" applyBorder="1" applyAlignment="1">
      <alignment horizontal="center" vertical="center"/>
      <protection/>
    </xf>
    <xf numFmtId="181" fontId="2" fillId="0" borderId="20" xfId="0" applyNumberFormat="1" applyFont="1" applyFill="1" applyBorder="1" applyAlignment="1">
      <alignment horizontal="center" vertical="center" wrapText="1"/>
    </xf>
    <xf numFmtId="182" fontId="2" fillId="0" borderId="20" xfId="0" applyNumberFormat="1" applyFont="1" applyFill="1" applyBorder="1" applyAlignment="1">
      <alignment horizontal="center" vertical="center" wrapText="1"/>
    </xf>
    <xf numFmtId="181" fontId="2" fillId="0" borderId="20" xfId="0" applyNumberFormat="1" applyFont="1" applyFill="1" applyBorder="1" applyAlignment="1">
      <alignment horizontal="center" vertical="center"/>
    </xf>
    <xf numFmtId="0" fontId="33" fillId="0" borderId="20" xfId="87" applyFont="1" applyBorder="1" applyAlignment="1">
      <alignment horizontal="center"/>
      <protection/>
    </xf>
    <xf numFmtId="0" fontId="39" fillId="0" borderId="20" xfId="0" applyFont="1" applyBorder="1" applyAlignment="1">
      <alignment/>
    </xf>
    <xf numFmtId="0" fontId="2" fillId="0" borderId="20" xfId="87" applyNumberFormat="1" applyFont="1" applyBorder="1" applyAlignment="1">
      <alignment horizontal="center"/>
      <protection/>
    </xf>
    <xf numFmtId="0" fontId="30" fillId="56" borderId="5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" fillId="55" borderId="21" xfId="87" applyFont="1" applyFill="1" applyBorder="1" applyAlignment="1">
      <alignment horizontal="center"/>
      <protection/>
    </xf>
    <xf numFmtId="0" fontId="39" fillId="0" borderId="0" xfId="0" applyFont="1" applyAlignment="1">
      <alignment horizontal="left" vertical="distributed"/>
    </xf>
    <xf numFmtId="0" fontId="33" fillId="55" borderId="20" xfId="87" applyFont="1" applyFill="1" applyBorder="1" applyAlignment="1">
      <alignment horizontal="center"/>
      <protection/>
    </xf>
    <xf numFmtId="0" fontId="30" fillId="56" borderId="20" xfId="0" applyNumberFormat="1" applyFont="1" applyFill="1" applyBorder="1" applyAlignment="1">
      <alignment horizontal="center" vertical="center" wrapText="1"/>
    </xf>
    <xf numFmtId="17" fontId="37" fillId="55" borderId="20" xfId="87" applyNumberFormat="1" applyFont="1" applyFill="1" applyBorder="1" applyAlignment="1">
      <alignment horizontal="center"/>
      <protection/>
    </xf>
    <xf numFmtId="0" fontId="38" fillId="55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55" borderId="20" xfId="0" applyNumberFormat="1" applyFont="1" applyFill="1" applyBorder="1" applyAlignment="1">
      <alignment horizontal="center" vertical="top" wrapText="1"/>
    </xf>
    <xf numFmtId="0" fontId="38" fillId="57" borderId="20" xfId="0" applyNumberFormat="1" applyFont="1" applyFill="1" applyBorder="1" applyAlignment="1">
      <alignment horizontal="center" wrapText="1"/>
    </xf>
    <xf numFmtId="181" fontId="33" fillId="0" borderId="20" xfId="87" applyNumberFormat="1" applyFont="1" applyBorder="1" applyAlignment="1">
      <alignment horizontal="center"/>
      <protection/>
    </xf>
    <xf numFmtId="0" fontId="2" fillId="55" borderId="53" xfId="87" applyFont="1" applyFill="1" applyBorder="1">
      <alignment/>
      <protection/>
    </xf>
    <xf numFmtId="0" fontId="23" fillId="55" borderId="20" xfId="87" applyFont="1" applyFill="1" applyBorder="1" applyAlignment="1">
      <alignment horizontal="center"/>
      <protection/>
    </xf>
    <xf numFmtId="0" fontId="23" fillId="0" borderId="20" xfId="87" applyFont="1" applyBorder="1" applyAlignment="1">
      <alignment horizontal="center"/>
      <protection/>
    </xf>
    <xf numFmtId="181" fontId="2" fillId="57" borderId="20" xfId="0" applyNumberFormat="1" applyFont="1" applyFill="1" applyBorder="1" applyAlignment="1">
      <alignment horizontal="center" vertical="center" wrapText="1"/>
    </xf>
    <xf numFmtId="182" fontId="2" fillId="57" borderId="20" xfId="0" applyNumberFormat="1" applyFont="1" applyFill="1" applyBorder="1" applyAlignment="1">
      <alignment horizontal="center" vertical="center" wrapText="1"/>
    </xf>
    <xf numFmtId="181" fontId="2" fillId="57" borderId="20" xfId="0" applyNumberFormat="1" applyFont="1" applyFill="1" applyBorder="1" applyAlignment="1">
      <alignment horizontal="center" vertical="center"/>
    </xf>
    <xf numFmtId="2" fontId="33" fillId="0" borderId="20" xfId="87" applyNumberFormat="1" applyFont="1" applyBorder="1" applyAlignment="1">
      <alignment horizontal="center"/>
      <protection/>
    </xf>
    <xf numFmtId="0" fontId="40" fillId="0" borderId="0" xfId="87" applyFont="1" applyBorder="1" applyAlignment="1">
      <alignment horizontal="center"/>
      <protection/>
    </xf>
    <xf numFmtId="0" fontId="23" fillId="55" borderId="27" xfId="87" applyFont="1" applyFill="1" applyBorder="1" applyAlignment="1">
      <alignment horizontal="center"/>
      <protection/>
    </xf>
    <xf numFmtId="0" fontId="23" fillId="0" borderId="27" xfId="87" applyFont="1" applyBorder="1" applyAlignment="1">
      <alignment horizontal="center"/>
      <protection/>
    </xf>
    <xf numFmtId="0" fontId="40" fillId="0" borderId="20" xfId="87" applyFont="1" applyBorder="1" applyAlignment="1">
      <alignment horizontal="center"/>
      <protection/>
    </xf>
    <xf numFmtId="2" fontId="2" fillId="55" borderId="20" xfId="87" applyNumberFormat="1" applyFont="1" applyFill="1" applyBorder="1" applyAlignment="1">
      <alignment horizontal="center"/>
      <protection/>
    </xf>
    <xf numFmtId="2" fontId="2" fillId="0" borderId="20" xfId="87" applyNumberFormat="1" applyFont="1" applyBorder="1" applyAlignment="1">
      <alignment horizontal="center"/>
      <protection/>
    </xf>
    <xf numFmtId="2" fontId="2" fillId="56" borderId="52" xfId="0" applyNumberFormat="1" applyFont="1" applyFill="1" applyBorder="1" applyAlignment="1">
      <alignment horizontal="center" vertical="center" wrapText="1"/>
    </xf>
    <xf numFmtId="2" fontId="2" fillId="55" borderId="20" xfId="0" applyNumberFormat="1" applyFont="1" applyFill="1" applyBorder="1" applyAlignment="1">
      <alignment horizontal="center" vertical="center" wrapText="1"/>
    </xf>
    <xf numFmtId="2" fontId="2" fillId="55" borderId="20" xfId="0" applyNumberFormat="1" applyFont="1" applyFill="1" applyBorder="1" applyAlignment="1">
      <alignment horizontal="center" vertical="center"/>
    </xf>
    <xf numFmtId="2" fontId="33" fillId="0" borderId="0" xfId="87" applyNumberFormat="1" applyFont="1" applyBorder="1" applyAlignment="1">
      <alignment horizontal="center"/>
      <protection/>
    </xf>
    <xf numFmtId="2" fontId="2" fillId="0" borderId="0" xfId="87" applyNumberFormat="1" applyFont="1" applyBorder="1" applyAlignment="1">
      <alignment horizontal="center"/>
      <protection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2" fontId="2" fillId="55" borderId="31" xfId="87" applyNumberFormat="1" applyFont="1" applyFill="1" applyBorder="1" applyAlignment="1">
      <alignment horizontal="center"/>
      <protection/>
    </xf>
    <xf numFmtId="2" fontId="2" fillId="0" borderId="21" xfId="87" applyNumberFormat="1" applyFont="1" applyBorder="1" applyAlignment="1">
      <alignment horizontal="center"/>
      <protection/>
    </xf>
    <xf numFmtId="2" fontId="2" fillId="0" borderId="54" xfId="87" applyNumberFormat="1" applyFont="1" applyBorder="1" applyAlignment="1">
      <alignment horizontal="center"/>
      <protection/>
    </xf>
    <xf numFmtId="2" fontId="33" fillId="55" borderId="30" xfId="87" applyNumberFormat="1" applyFont="1" applyFill="1" applyBorder="1" applyAlignment="1">
      <alignment horizontal="center"/>
      <protection/>
    </xf>
    <xf numFmtId="0" fontId="23" fillId="55" borderId="31" xfId="87" applyFont="1" applyFill="1" applyBorder="1" applyAlignment="1">
      <alignment horizontal="center"/>
      <protection/>
    </xf>
    <xf numFmtId="0" fontId="23" fillId="0" borderId="21" xfId="87" applyFont="1" applyBorder="1" applyAlignment="1">
      <alignment horizontal="center"/>
      <protection/>
    </xf>
    <xf numFmtId="0" fontId="23" fillId="55" borderId="24" xfId="87" applyFont="1" applyFill="1" applyBorder="1" applyAlignment="1">
      <alignment horizontal="center"/>
      <protection/>
    </xf>
    <xf numFmtId="2" fontId="2" fillId="56" borderId="55" xfId="0" applyNumberFormat="1" applyFont="1" applyFill="1" applyBorder="1" applyAlignment="1">
      <alignment horizontal="center" vertical="center" wrapText="1"/>
    </xf>
    <xf numFmtId="2" fontId="2" fillId="55" borderId="24" xfId="87" applyNumberFormat="1" applyFont="1" applyFill="1" applyBorder="1" applyAlignment="1">
      <alignment horizontal="center"/>
      <protection/>
    </xf>
    <xf numFmtId="2" fontId="2" fillId="0" borderId="23" xfId="87" applyNumberFormat="1" applyFont="1" applyBorder="1" applyAlignment="1">
      <alignment horizontal="center"/>
      <protection/>
    </xf>
    <xf numFmtId="2" fontId="33" fillId="55" borderId="20" xfId="87" applyNumberFormat="1" applyFont="1" applyFill="1" applyBorder="1" applyAlignment="1">
      <alignment horizontal="center"/>
      <protection/>
    </xf>
    <xf numFmtId="0" fontId="23" fillId="0" borderId="24" xfId="87" applyFont="1" applyBorder="1" applyAlignment="1">
      <alignment horizontal="center"/>
      <protection/>
    </xf>
    <xf numFmtId="2" fontId="2" fillId="0" borderId="24" xfId="87" applyNumberFormat="1" applyFont="1" applyBorder="1" applyAlignment="1">
      <alignment horizontal="center"/>
      <protection/>
    </xf>
    <xf numFmtId="0" fontId="23" fillId="55" borderId="20" xfId="0" applyNumberFormat="1" applyFont="1" applyFill="1" applyBorder="1" applyAlignment="1">
      <alignment horizontal="center" vertical="center"/>
    </xf>
    <xf numFmtId="2" fontId="2" fillId="57" borderId="20" xfId="0" applyNumberFormat="1" applyFont="1" applyFill="1" applyBorder="1" applyAlignment="1">
      <alignment horizontal="center" vertical="center" wrapText="1"/>
    </xf>
    <xf numFmtId="2" fontId="2" fillId="57" borderId="20" xfId="0" applyNumberFormat="1" applyFont="1" applyFill="1" applyBorder="1" applyAlignment="1">
      <alignment horizontal="center" vertical="center"/>
    </xf>
    <xf numFmtId="181" fontId="2" fillId="55" borderId="20" xfId="87" applyNumberFormat="1" applyFont="1" applyFill="1" applyBorder="1" applyAlignment="1">
      <alignment horizontal="center"/>
      <protection/>
    </xf>
    <xf numFmtId="181" fontId="2" fillId="0" borderId="20" xfId="87" applyNumberFormat="1" applyFont="1" applyBorder="1" applyAlignment="1">
      <alignment horizontal="center"/>
      <protection/>
    </xf>
    <xf numFmtId="181" fontId="2" fillId="56" borderId="52" xfId="0" applyNumberFormat="1" applyFont="1" applyFill="1" applyBorder="1" applyAlignment="1">
      <alignment horizontal="center" vertical="center" wrapText="1"/>
    </xf>
    <xf numFmtId="181" fontId="33" fillId="0" borderId="0" xfId="87" applyNumberFormat="1" applyFont="1" applyBorder="1" applyAlignment="1">
      <alignment horizontal="center"/>
      <protection/>
    </xf>
    <xf numFmtId="181" fontId="2" fillId="0" borderId="0" xfId="87" applyNumberFormat="1" applyFont="1" applyBorder="1" applyAlignment="1">
      <alignment horizontal="center"/>
      <protection/>
    </xf>
    <xf numFmtId="181" fontId="2" fillId="55" borderId="24" xfId="87" applyNumberFormat="1" applyFont="1" applyFill="1" applyBorder="1" applyAlignment="1">
      <alignment horizontal="center"/>
      <protection/>
    </xf>
    <xf numFmtId="181" fontId="2" fillId="0" borderId="23" xfId="87" applyNumberFormat="1" applyFont="1" applyBorder="1" applyAlignment="1">
      <alignment horizontal="center"/>
      <protection/>
    </xf>
    <xf numFmtId="181" fontId="2" fillId="0" borderId="24" xfId="87" applyNumberFormat="1" applyFont="1" applyBorder="1" applyAlignment="1">
      <alignment horizontal="center"/>
      <protection/>
    </xf>
    <xf numFmtId="181" fontId="2" fillId="55" borderId="27" xfId="87" applyNumberFormat="1" applyFont="1" applyFill="1" applyBorder="1" applyAlignment="1">
      <alignment horizontal="center"/>
      <protection/>
    </xf>
    <xf numFmtId="181" fontId="2" fillId="0" borderId="27" xfId="87" applyNumberFormat="1" applyFont="1" applyBorder="1" applyAlignment="1">
      <alignment horizontal="center"/>
      <protection/>
    </xf>
    <xf numFmtId="181" fontId="59" fillId="0" borderId="20" xfId="0" applyNumberFormat="1" applyFont="1" applyBorder="1" applyAlignment="1">
      <alignment horizontal="center"/>
    </xf>
    <xf numFmtId="181" fontId="33" fillId="55" borderId="20" xfId="87" applyNumberFormat="1" applyFont="1" applyFill="1" applyBorder="1" applyAlignment="1">
      <alignment horizontal="center"/>
      <protection/>
    </xf>
    <xf numFmtId="181" fontId="60" fillId="0" borderId="20" xfId="0" applyNumberFormat="1" applyFont="1" applyBorder="1" applyAlignment="1">
      <alignment horizontal="center"/>
    </xf>
    <xf numFmtId="0" fontId="61" fillId="0" borderId="0" xfId="0" applyFont="1" applyAlignment="1">
      <alignment horizontal="left" vertical="distributed"/>
    </xf>
    <xf numFmtId="0" fontId="23" fillId="0" borderId="20" xfId="87" applyFont="1" applyFill="1" applyBorder="1" applyAlignment="1">
      <alignment horizontal="center" wrapText="1"/>
      <protection/>
    </xf>
    <xf numFmtId="0" fontId="23" fillId="0" borderId="0" xfId="0" applyFont="1" applyAlignment="1">
      <alignment horizontal="center"/>
    </xf>
    <xf numFmtId="0" fontId="23" fillId="0" borderId="20" xfId="87" applyFont="1" applyFill="1" applyBorder="1" applyAlignment="1">
      <alignment horizontal="center"/>
      <protection/>
    </xf>
    <xf numFmtId="0" fontId="23" fillId="0" borderId="20" xfId="0" applyFont="1" applyBorder="1" applyAlignment="1">
      <alignment horizontal="center"/>
    </xf>
    <xf numFmtId="0" fontId="23" fillId="55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23" fillId="0" borderId="22" xfId="87" applyFont="1" applyBorder="1" applyAlignment="1">
      <alignment horizontal="center"/>
      <protection/>
    </xf>
    <xf numFmtId="0" fontId="23" fillId="0" borderId="56" xfId="87" applyFont="1" applyBorder="1" applyAlignment="1">
      <alignment horizontal="center"/>
      <protection/>
    </xf>
    <xf numFmtId="0" fontId="40" fillId="0" borderId="0" xfId="87" applyFont="1" applyAlignment="1">
      <alignment horizontal="center"/>
      <protection/>
    </xf>
    <xf numFmtId="0" fontId="23" fillId="0" borderId="0" xfId="87" applyFont="1" applyAlignment="1">
      <alignment horizontal="center"/>
      <protection/>
    </xf>
    <xf numFmtId="0" fontId="23" fillId="0" borderId="20" xfId="0" applyFont="1" applyFill="1" applyBorder="1" applyAlignment="1">
      <alignment horizontal="center" vertical="center" wrapText="1"/>
    </xf>
    <xf numFmtId="49" fontId="23" fillId="55" borderId="20" xfId="87" applyNumberFormat="1" applyFont="1" applyFill="1" applyBorder="1" applyAlignment="1">
      <alignment horizontal="center"/>
      <protection/>
    </xf>
    <xf numFmtId="0" fontId="23" fillId="55" borderId="20" xfId="87" applyFont="1" applyFill="1" applyBorder="1" applyAlignment="1">
      <alignment horizontal="center" vertical="center"/>
      <protection/>
    </xf>
    <xf numFmtId="0" fontId="23" fillId="0" borderId="25" xfId="87" applyFont="1" applyBorder="1" applyAlignment="1">
      <alignment horizontal="center"/>
      <protection/>
    </xf>
    <xf numFmtId="0" fontId="23" fillId="0" borderId="28" xfId="87" applyFont="1" applyBorder="1" applyAlignment="1">
      <alignment horizontal="center"/>
      <protection/>
    </xf>
    <xf numFmtId="0" fontId="23" fillId="55" borderId="30" xfId="87" applyFont="1" applyFill="1" applyBorder="1" applyAlignment="1">
      <alignment horizontal="center"/>
      <protection/>
    </xf>
    <xf numFmtId="49" fontId="23" fillId="0" borderId="0" xfId="87" applyNumberFormat="1" applyFont="1" applyBorder="1" applyAlignment="1">
      <alignment horizontal="center"/>
      <protection/>
    </xf>
    <xf numFmtId="49" fontId="23" fillId="55" borderId="30" xfId="87" applyNumberFormat="1" applyFont="1" applyFill="1" applyBorder="1" applyAlignment="1">
      <alignment horizontal="center"/>
      <protection/>
    </xf>
    <xf numFmtId="0" fontId="23" fillId="0" borderId="57" xfId="87" applyFont="1" applyBorder="1" applyAlignment="1">
      <alignment horizontal="center"/>
      <protection/>
    </xf>
    <xf numFmtId="0" fontId="23" fillId="0" borderId="41" xfId="87" applyFont="1" applyBorder="1" applyAlignment="1">
      <alignment horizontal="center"/>
      <protection/>
    </xf>
    <xf numFmtId="0" fontId="23" fillId="0" borderId="58" xfId="87" applyFont="1" applyBorder="1" applyAlignment="1">
      <alignment horizontal="center"/>
      <protection/>
    </xf>
    <xf numFmtId="0" fontId="23" fillId="0" borderId="20" xfId="87" applyFont="1" applyFill="1" applyBorder="1" applyAlignment="1">
      <alignment wrapText="1"/>
      <protection/>
    </xf>
    <xf numFmtId="0" fontId="23" fillId="55" borderId="20" xfId="87" applyFont="1" applyFill="1" applyBorder="1">
      <alignment/>
      <protection/>
    </xf>
    <xf numFmtId="0" fontId="23" fillId="0" borderId="20" xfId="87" applyFont="1" applyBorder="1">
      <alignment/>
      <protection/>
    </xf>
    <xf numFmtId="0" fontId="23" fillId="0" borderId="20" xfId="0" applyFont="1" applyBorder="1" applyAlignment="1">
      <alignment/>
    </xf>
    <xf numFmtId="0" fontId="23" fillId="55" borderId="27" xfId="87" applyFont="1" applyFill="1" applyBorder="1">
      <alignment/>
      <protection/>
    </xf>
    <xf numFmtId="0" fontId="61" fillId="0" borderId="0" xfId="0" applyFont="1" applyAlignment="1">
      <alignment/>
    </xf>
    <xf numFmtId="0" fontId="23" fillId="0" borderId="59" xfId="87" applyFont="1" applyBorder="1" applyAlignment="1">
      <alignment horizontal="center"/>
      <protection/>
    </xf>
    <xf numFmtId="0" fontId="23" fillId="0" borderId="60" xfId="87" applyFont="1" applyBorder="1" applyAlignment="1">
      <alignment horizontal="center"/>
      <protection/>
    </xf>
    <xf numFmtId="0" fontId="23" fillId="0" borderId="0" xfId="87" applyFont="1">
      <alignment/>
      <protection/>
    </xf>
    <xf numFmtId="0" fontId="40" fillId="0" borderId="0" xfId="87" applyFont="1">
      <alignment/>
      <protection/>
    </xf>
    <xf numFmtId="0" fontId="23" fillId="0" borderId="20" xfId="0" applyFont="1" applyFill="1" applyBorder="1" applyAlignment="1">
      <alignment vertical="center" wrapText="1"/>
    </xf>
    <xf numFmtId="0" fontId="23" fillId="55" borderId="20" xfId="87" applyFont="1" applyFill="1" applyBorder="1" applyAlignment="1">
      <alignment horizontal="left" vertical="distributed"/>
      <protection/>
    </xf>
    <xf numFmtId="0" fontId="40" fillId="0" borderId="20" xfId="87" applyFont="1" applyBorder="1">
      <alignment/>
      <protection/>
    </xf>
    <xf numFmtId="0" fontId="23" fillId="0" borderId="30" xfId="87" applyFont="1" applyBorder="1" applyAlignment="1">
      <alignment horizontal="center"/>
      <protection/>
    </xf>
    <xf numFmtId="0" fontId="23" fillId="0" borderId="29" xfId="87" applyFont="1" applyBorder="1" applyAlignment="1">
      <alignment horizontal="center"/>
      <protection/>
    </xf>
    <xf numFmtId="0" fontId="23" fillId="0" borderId="20" xfId="87" applyFont="1" applyBorder="1" applyAlignment="1">
      <alignment horizontal="left" vertical="distributed"/>
      <protection/>
    </xf>
    <xf numFmtId="0" fontId="23" fillId="56" borderId="52" xfId="0" applyFont="1" applyFill="1" applyBorder="1" applyAlignment="1">
      <alignment horizontal="left" vertical="center" wrapText="1"/>
    </xf>
    <xf numFmtId="0" fontId="23" fillId="55" borderId="27" xfId="87" applyFont="1" applyFill="1" applyBorder="1" applyAlignment="1">
      <alignment horizontal="left" vertical="distributed"/>
      <protection/>
    </xf>
    <xf numFmtId="0" fontId="40" fillId="55" borderId="30" xfId="87" applyFont="1" applyFill="1" applyBorder="1">
      <alignment/>
      <protection/>
    </xf>
    <xf numFmtId="0" fontId="40" fillId="0" borderId="0" xfId="87" applyFont="1" applyBorder="1">
      <alignment/>
      <protection/>
    </xf>
    <xf numFmtId="0" fontId="23" fillId="55" borderId="21" xfId="87" applyFont="1" applyFill="1" applyBorder="1">
      <alignment/>
      <protection/>
    </xf>
    <xf numFmtId="0" fontId="23" fillId="55" borderId="23" xfId="87" applyFont="1" applyFill="1" applyBorder="1">
      <alignment/>
      <protection/>
    </xf>
    <xf numFmtId="0" fontId="40" fillId="55" borderId="20" xfId="87" applyFont="1" applyFill="1" applyBorder="1">
      <alignment/>
      <protection/>
    </xf>
    <xf numFmtId="0" fontId="23" fillId="56" borderId="20" xfId="0" applyFont="1" applyFill="1" applyBorder="1" applyAlignment="1">
      <alignment horizontal="left" vertical="center" wrapText="1"/>
    </xf>
    <xf numFmtId="0" fontId="23" fillId="55" borderId="30" xfId="87" applyFont="1" applyFill="1" applyBorder="1">
      <alignment/>
      <protection/>
    </xf>
    <xf numFmtId="0" fontId="40" fillId="0" borderId="20" xfId="87" applyFont="1" applyBorder="1" applyAlignment="1">
      <alignment horizontal="left"/>
      <protection/>
    </xf>
    <xf numFmtId="0" fontId="40" fillId="0" borderId="0" xfId="87" applyFont="1" applyBorder="1" applyAlignment="1">
      <alignment horizontal="left"/>
      <protection/>
    </xf>
    <xf numFmtId="0" fontId="23" fillId="0" borderId="61" xfId="87" applyFont="1" applyBorder="1" applyAlignment="1">
      <alignment horizontal="center"/>
      <protection/>
    </xf>
    <xf numFmtId="0" fontId="23" fillId="0" borderId="36" xfId="87" applyFont="1" applyBorder="1" applyAlignment="1">
      <alignment horizontal="center"/>
      <protection/>
    </xf>
    <xf numFmtId="0" fontId="23" fillId="0" borderId="43" xfId="87" applyFont="1" applyBorder="1" applyAlignment="1">
      <alignment horizontal="center"/>
      <protection/>
    </xf>
    <xf numFmtId="0" fontId="23" fillId="0" borderId="42" xfId="87" applyFont="1" applyBorder="1" applyAlignment="1">
      <alignment horizontal="center"/>
      <protection/>
    </xf>
    <xf numFmtId="0" fontId="23" fillId="55" borderId="27" xfId="87" applyFont="1" applyFill="1" applyBorder="1" applyAlignment="1">
      <alignment vertical="distributed"/>
      <protection/>
    </xf>
    <xf numFmtId="0" fontId="41" fillId="55" borderId="0" xfId="87" applyFont="1" applyFill="1" applyBorder="1">
      <alignment/>
      <protection/>
    </xf>
    <xf numFmtId="0" fontId="23" fillId="55" borderId="20" xfId="0" applyNumberFormat="1" applyFont="1" applyFill="1" applyBorder="1" applyAlignment="1">
      <alignment vertical="top" wrapText="1"/>
    </xf>
    <xf numFmtId="0" fontId="23" fillId="55" borderId="20" xfId="87" applyFont="1" applyFill="1" applyBorder="1" applyAlignment="1">
      <alignment wrapText="1"/>
      <protection/>
    </xf>
    <xf numFmtId="0" fontId="40" fillId="0" borderId="20" xfId="87" applyFont="1" applyBorder="1" applyAlignment="1">
      <alignment horizontal="right"/>
      <protection/>
    </xf>
    <xf numFmtId="0" fontId="41" fillId="0" borderId="0" xfId="87" applyFont="1" applyBorder="1">
      <alignment/>
      <protection/>
    </xf>
    <xf numFmtId="181" fontId="2" fillId="0" borderId="20" xfId="87" applyNumberFormat="1" applyFont="1" applyFill="1" applyBorder="1" applyAlignment="1">
      <alignment horizontal="center" wrapText="1"/>
      <protection/>
    </xf>
    <xf numFmtId="181" fontId="2" fillId="55" borderId="20" xfId="87" applyNumberFormat="1" applyFont="1" applyFill="1" applyBorder="1" applyAlignment="1">
      <alignment vertical="distributed"/>
      <protection/>
    </xf>
    <xf numFmtId="181" fontId="2" fillId="0" borderId="20" xfId="87" applyNumberFormat="1" applyFont="1" applyBorder="1" applyAlignment="1">
      <alignment vertical="distributed"/>
      <protection/>
    </xf>
    <xf numFmtId="0" fontId="21" fillId="0" borderId="0" xfId="87" applyFont="1" applyBorder="1">
      <alignment/>
      <protection/>
    </xf>
    <xf numFmtId="0" fontId="33" fillId="0" borderId="0" xfId="87" applyFont="1" applyBorder="1" applyAlignment="1">
      <alignment horizontal="left" vertical="distributed"/>
      <protection/>
    </xf>
    <xf numFmtId="0" fontId="0" fillId="0" borderId="0" xfId="0" applyAlignment="1">
      <alignment horizontal="center" vertical="distributed"/>
    </xf>
    <xf numFmtId="0" fontId="2" fillId="0" borderId="49" xfId="87" applyFont="1" applyBorder="1" applyAlignment="1">
      <alignment horizontal="center"/>
      <protection/>
    </xf>
    <xf numFmtId="0" fontId="2" fillId="0" borderId="50" xfId="87" applyFont="1" applyBorder="1" applyAlignment="1">
      <alignment horizontal="center"/>
      <protection/>
    </xf>
    <xf numFmtId="0" fontId="2" fillId="0" borderId="51" xfId="87" applyFont="1" applyBorder="1" applyAlignment="1">
      <alignment horizontal="center"/>
      <protection/>
    </xf>
    <xf numFmtId="0" fontId="33" fillId="0" borderId="0" xfId="87" applyFont="1" applyAlignment="1">
      <alignment horizontal="center"/>
      <protection/>
    </xf>
    <xf numFmtId="0" fontId="2" fillId="0" borderId="62" xfId="87" applyFont="1" applyBorder="1" applyAlignment="1">
      <alignment horizontal="center"/>
      <protection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vertical="distributed"/>
    </xf>
    <xf numFmtId="0" fontId="2" fillId="0" borderId="24" xfId="87" applyFont="1" applyBorder="1" applyAlignment="1">
      <alignment horizontal="center"/>
      <protection/>
    </xf>
    <xf numFmtId="0" fontId="2" fillId="0" borderId="56" xfId="87" applyFont="1" applyBorder="1" applyAlignment="1">
      <alignment horizontal="center"/>
      <protection/>
    </xf>
    <xf numFmtId="0" fontId="2" fillId="0" borderId="63" xfId="87" applyFont="1" applyBorder="1" applyAlignment="1">
      <alignment horizontal="center"/>
      <protection/>
    </xf>
    <xf numFmtId="0" fontId="29" fillId="0" borderId="0" xfId="0" applyFont="1" applyAlignment="1">
      <alignment horizontal="right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16</xdr:col>
      <xdr:colOff>590550</xdr:colOff>
      <xdr:row>3</xdr:row>
      <xdr:rowOff>3657600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239375" cy="1421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9"/>
  <sheetViews>
    <sheetView showGridLines="0" tabSelected="1" zoomScaleSheetLayoutView="100" workbookViewId="0" topLeftCell="A1">
      <selection activeCell="A1" sqref="A1:G1"/>
    </sheetView>
  </sheetViews>
  <sheetFormatPr defaultColWidth="9.140625" defaultRowHeight="15"/>
  <cols>
    <col min="2" max="2" width="39.140625" style="202" customWidth="1"/>
    <col min="3" max="3" width="9.140625" style="0" hidden="1" customWidth="1"/>
    <col min="4" max="4" width="7.8515625" style="181" customWidth="1"/>
    <col min="5" max="5" width="7.421875" style="12" customWidth="1"/>
    <col min="6" max="6" width="6.7109375" style="12" customWidth="1"/>
    <col min="7" max="8" width="8.28125" style="12" customWidth="1"/>
    <col min="9" max="9" width="6.140625" style="12" customWidth="1"/>
    <col min="10" max="10" width="6.57421875" style="12" customWidth="1"/>
    <col min="11" max="11" width="7.57421875" style="12" customWidth="1"/>
    <col min="12" max="12" width="5.7109375" style="12" customWidth="1"/>
    <col min="13" max="13" width="7.7109375" style="12" customWidth="1"/>
    <col min="14" max="14" width="8.8515625" style="12" customWidth="1"/>
    <col min="15" max="15" width="8.28125" style="12" customWidth="1"/>
    <col min="16" max="16" width="7.00390625" style="12" customWidth="1"/>
    <col min="17" max="17" width="9.140625" style="0" customWidth="1"/>
  </cols>
  <sheetData>
    <row r="1" spans="1:16" ht="409.5" customHeight="1">
      <c r="A1" s="245"/>
      <c r="B1" s="245"/>
      <c r="C1" s="245"/>
      <c r="D1" s="245"/>
      <c r="E1" s="245"/>
      <c r="F1" s="245"/>
      <c r="G1" s="245"/>
      <c r="H1" s="251"/>
      <c r="I1" s="251"/>
      <c r="J1" s="251"/>
      <c r="K1" s="251"/>
      <c r="L1" s="251"/>
      <c r="M1" s="251"/>
      <c r="N1" s="251"/>
      <c r="O1" s="251"/>
      <c r="P1" s="251"/>
    </row>
    <row r="2" spans="1:16" ht="409.5" customHeight="1">
      <c r="A2" s="245"/>
      <c r="B2" s="245"/>
      <c r="C2" s="245"/>
      <c r="D2" s="245"/>
      <c r="E2" s="245"/>
      <c r="F2" s="245"/>
      <c r="G2" s="245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1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409.5" customHeight="1">
      <c r="A4" s="245"/>
      <c r="B4" s="245"/>
      <c r="C4" s="245"/>
      <c r="D4" s="245"/>
      <c r="E4" s="245"/>
      <c r="F4" s="245"/>
      <c r="G4" s="245"/>
      <c r="H4" s="246"/>
      <c r="I4" s="246"/>
      <c r="J4" s="246"/>
      <c r="K4" s="246"/>
      <c r="L4" s="246"/>
      <c r="M4" s="246"/>
      <c r="N4" s="246"/>
      <c r="O4" s="246"/>
      <c r="P4" s="246"/>
    </row>
    <row r="5" spans="1:16" ht="30" customHeight="1">
      <c r="A5" s="247" t="s">
        <v>133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6" ht="15">
      <c r="A6" s="90"/>
      <c r="B6" s="174"/>
      <c r="C6" s="90"/>
      <c r="D6" s="174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5">
      <c r="A7" s="32" t="s">
        <v>0</v>
      </c>
      <c r="B7" s="203" t="s">
        <v>1</v>
      </c>
      <c r="C7" s="82"/>
      <c r="D7" s="150" t="s">
        <v>2</v>
      </c>
      <c r="E7" s="248" t="s">
        <v>3</v>
      </c>
      <c r="F7" s="249"/>
      <c r="G7" s="250"/>
      <c r="H7" s="33" t="s">
        <v>4</v>
      </c>
      <c r="I7" s="248" t="s">
        <v>5</v>
      </c>
      <c r="J7" s="249"/>
      <c r="K7" s="249"/>
      <c r="L7" s="250"/>
      <c r="M7" s="248" t="s">
        <v>6</v>
      </c>
      <c r="N7" s="249"/>
      <c r="O7" s="249"/>
      <c r="P7" s="250"/>
    </row>
    <row r="8" spans="1:16" ht="15.75">
      <c r="A8" s="34" t="s">
        <v>7</v>
      </c>
      <c r="B8" s="204"/>
      <c r="C8" s="83" t="s">
        <v>8</v>
      </c>
      <c r="D8" s="182"/>
      <c r="E8" s="34" t="s">
        <v>9</v>
      </c>
      <c r="F8" s="34" t="s">
        <v>10</v>
      </c>
      <c r="G8" s="34" t="s">
        <v>11</v>
      </c>
      <c r="H8" s="34" t="s">
        <v>12</v>
      </c>
      <c r="I8" s="35" t="s">
        <v>40</v>
      </c>
      <c r="J8" s="35" t="s">
        <v>13</v>
      </c>
      <c r="K8" s="35" t="s">
        <v>14</v>
      </c>
      <c r="L8" s="35" t="s">
        <v>15</v>
      </c>
      <c r="M8" s="36" t="s">
        <v>16</v>
      </c>
      <c r="N8" s="36" t="s">
        <v>17</v>
      </c>
      <c r="O8" s="36" t="s">
        <v>18</v>
      </c>
      <c r="P8" s="36" t="s">
        <v>19</v>
      </c>
    </row>
    <row r="9" spans="1:16" ht="15">
      <c r="A9" s="35">
        <v>1</v>
      </c>
      <c r="B9" s="156">
        <v>2</v>
      </c>
      <c r="C9" s="28">
        <v>3</v>
      </c>
      <c r="D9" s="183">
        <v>3</v>
      </c>
      <c r="E9" s="37">
        <v>4</v>
      </c>
      <c r="F9" s="37">
        <v>5</v>
      </c>
      <c r="G9" s="37">
        <v>6</v>
      </c>
      <c r="H9" s="37">
        <v>7</v>
      </c>
      <c r="I9" s="35">
        <v>8</v>
      </c>
      <c r="J9" s="35">
        <v>9</v>
      </c>
      <c r="K9" s="35">
        <v>10</v>
      </c>
      <c r="L9" s="35">
        <v>11</v>
      </c>
      <c r="M9" s="36">
        <v>12</v>
      </c>
      <c r="N9" s="36">
        <v>13</v>
      </c>
      <c r="O9" s="36">
        <v>14</v>
      </c>
      <c r="P9" s="36">
        <v>15</v>
      </c>
    </row>
    <row r="10" spans="1:16" ht="15">
      <c r="A10" s="38"/>
      <c r="B10" s="205"/>
      <c r="C10" s="38"/>
      <c r="D10" s="184"/>
      <c r="E10" s="39"/>
      <c r="F10" s="39"/>
      <c r="G10" s="39"/>
      <c r="H10" s="39"/>
      <c r="I10" s="40"/>
      <c r="J10" s="40"/>
      <c r="K10" s="40"/>
      <c r="L10" s="40"/>
      <c r="M10" s="40"/>
      <c r="N10" s="40"/>
      <c r="O10" s="40"/>
      <c r="P10" s="40"/>
    </row>
    <row r="11" spans="1:16" ht="15">
      <c r="A11" s="38"/>
      <c r="B11" s="206" t="s">
        <v>57</v>
      </c>
      <c r="C11" s="41"/>
      <c r="D11" s="185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5">
      <c r="A12" s="41" t="s">
        <v>20</v>
      </c>
      <c r="B12" s="206"/>
      <c r="C12" s="38"/>
      <c r="D12" s="185"/>
      <c r="E12" s="243" t="s">
        <v>33</v>
      </c>
      <c r="F12" s="243"/>
      <c r="G12" s="39"/>
      <c r="H12" s="40"/>
      <c r="I12" s="40"/>
      <c r="J12" s="40"/>
      <c r="K12" s="40"/>
      <c r="L12" s="40"/>
      <c r="M12" s="40"/>
      <c r="N12" s="40"/>
      <c r="O12" s="40"/>
      <c r="P12" s="40"/>
    </row>
    <row r="13" spans="1:16" ht="27.75" customHeight="1">
      <c r="A13" s="238" t="s">
        <v>105</v>
      </c>
      <c r="B13" s="238"/>
      <c r="C13" s="38"/>
      <c r="D13" s="185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5">
      <c r="A14" s="93"/>
      <c r="B14" s="207" t="s">
        <v>69</v>
      </c>
      <c r="C14" s="45"/>
      <c r="D14" s="186">
        <v>60</v>
      </c>
      <c r="E14" s="107">
        <v>0.54</v>
      </c>
      <c r="F14" s="107">
        <v>0.08</v>
      </c>
      <c r="G14" s="107">
        <v>1.47</v>
      </c>
      <c r="H14" s="107">
        <v>8.76</v>
      </c>
      <c r="I14" s="107">
        <v>0.02</v>
      </c>
      <c r="J14" s="107">
        <v>7.6</v>
      </c>
      <c r="K14" s="109">
        <v>2.33</v>
      </c>
      <c r="L14" s="109">
        <v>0.08</v>
      </c>
      <c r="M14" s="109">
        <v>13.18</v>
      </c>
      <c r="N14" s="109">
        <v>23.26</v>
      </c>
      <c r="O14" s="109">
        <v>10.85</v>
      </c>
      <c r="P14" s="109">
        <v>0.39</v>
      </c>
    </row>
    <row r="15" spans="1:16" ht="16.5" customHeight="1">
      <c r="A15" s="94">
        <v>413</v>
      </c>
      <c r="B15" s="197" t="s">
        <v>35</v>
      </c>
      <c r="C15" s="97"/>
      <c r="D15" s="175">
        <v>80</v>
      </c>
      <c r="E15" s="234">
        <v>9</v>
      </c>
      <c r="F15" s="234">
        <v>19.04</v>
      </c>
      <c r="G15" s="234">
        <v>1.28</v>
      </c>
      <c r="H15" s="234">
        <v>213</v>
      </c>
      <c r="I15" s="234">
        <v>0.01</v>
      </c>
      <c r="J15" s="234">
        <v>0</v>
      </c>
      <c r="K15" s="234">
        <v>0</v>
      </c>
      <c r="L15" s="234">
        <v>0.1</v>
      </c>
      <c r="M15" s="234">
        <v>6</v>
      </c>
      <c r="N15" s="234">
        <v>35</v>
      </c>
      <c r="O15" s="234">
        <v>4</v>
      </c>
      <c r="P15" s="234">
        <v>0.45</v>
      </c>
    </row>
    <row r="16" spans="1:16" ht="15">
      <c r="A16" s="57">
        <v>302</v>
      </c>
      <c r="B16" s="201" t="s">
        <v>73</v>
      </c>
      <c r="C16" s="47"/>
      <c r="D16" s="126" t="s">
        <v>21</v>
      </c>
      <c r="E16" s="161">
        <v>8.6</v>
      </c>
      <c r="F16" s="161">
        <v>7.7</v>
      </c>
      <c r="G16" s="161">
        <v>42.5</v>
      </c>
      <c r="H16" s="161">
        <v>278</v>
      </c>
      <c r="I16" s="162">
        <v>0.12</v>
      </c>
      <c r="J16" s="162">
        <v>0</v>
      </c>
      <c r="K16" s="162">
        <v>20</v>
      </c>
      <c r="L16" s="162" t="s">
        <v>48</v>
      </c>
      <c r="M16" s="162">
        <v>210.1</v>
      </c>
      <c r="N16" s="162">
        <v>140</v>
      </c>
      <c r="O16" s="162">
        <v>4.8</v>
      </c>
      <c r="P16" s="162">
        <v>1.563</v>
      </c>
    </row>
    <row r="17" spans="1:16" ht="15">
      <c r="A17" s="57"/>
      <c r="B17" s="201" t="s">
        <v>65</v>
      </c>
      <c r="C17" s="47"/>
      <c r="D17" s="126">
        <v>40</v>
      </c>
      <c r="E17" s="161">
        <v>4.6</v>
      </c>
      <c r="F17" s="161">
        <v>3</v>
      </c>
      <c r="G17" s="161">
        <v>15.3</v>
      </c>
      <c r="H17" s="161">
        <v>105</v>
      </c>
      <c r="I17" s="162">
        <v>0.13</v>
      </c>
      <c r="J17" s="162">
        <v>0</v>
      </c>
      <c r="K17" s="162">
        <v>0</v>
      </c>
      <c r="L17" s="162">
        <v>1.65</v>
      </c>
      <c r="M17" s="162">
        <v>72.5</v>
      </c>
      <c r="N17" s="162">
        <v>136.68</v>
      </c>
      <c r="O17" s="162">
        <v>21.32</v>
      </c>
      <c r="P17" s="162">
        <v>1.25</v>
      </c>
    </row>
    <row r="18" spans="1:16" ht="15">
      <c r="A18" s="57"/>
      <c r="B18" s="201" t="s">
        <v>66</v>
      </c>
      <c r="C18" s="47"/>
      <c r="D18" s="126">
        <v>200</v>
      </c>
      <c r="E18" s="128">
        <v>0.8</v>
      </c>
      <c r="F18" s="128">
        <v>0.8</v>
      </c>
      <c r="G18" s="128">
        <v>19.6</v>
      </c>
      <c r="H18" s="128">
        <v>88</v>
      </c>
      <c r="I18" s="128">
        <v>0.06</v>
      </c>
      <c r="J18" s="128">
        <v>20</v>
      </c>
      <c r="K18" s="130">
        <v>0</v>
      </c>
      <c r="L18" s="130">
        <v>0</v>
      </c>
      <c r="M18" s="130">
        <v>32</v>
      </c>
      <c r="N18" s="130">
        <v>22</v>
      </c>
      <c r="O18" s="130">
        <v>18</v>
      </c>
      <c r="P18" s="130">
        <v>4.4</v>
      </c>
    </row>
    <row r="19" spans="1:16" ht="15">
      <c r="A19" s="43">
        <v>685</v>
      </c>
      <c r="B19" s="198" t="s">
        <v>23</v>
      </c>
      <c r="C19" s="47"/>
      <c r="D19" s="126">
        <v>200</v>
      </c>
      <c r="E19" s="161">
        <v>0.2</v>
      </c>
      <c r="F19" s="161">
        <v>0</v>
      </c>
      <c r="G19" s="161">
        <v>15</v>
      </c>
      <c r="H19" s="161">
        <v>58</v>
      </c>
      <c r="I19" s="162">
        <v>0</v>
      </c>
      <c r="J19" s="162">
        <v>2.2</v>
      </c>
      <c r="K19" s="162">
        <v>0</v>
      </c>
      <c r="L19" s="162">
        <v>0</v>
      </c>
      <c r="M19" s="162">
        <v>87</v>
      </c>
      <c r="N19" s="162">
        <v>68</v>
      </c>
      <c r="O19" s="162">
        <v>14</v>
      </c>
      <c r="P19" s="162">
        <v>0.8</v>
      </c>
    </row>
    <row r="20" spans="1:16" ht="15">
      <c r="A20" s="47"/>
      <c r="B20" s="198" t="s">
        <v>28</v>
      </c>
      <c r="C20" s="47"/>
      <c r="D20" s="187" t="s">
        <v>29</v>
      </c>
      <c r="E20" s="161">
        <v>1.1</v>
      </c>
      <c r="F20" s="161">
        <v>0.2</v>
      </c>
      <c r="G20" s="161">
        <v>9.4</v>
      </c>
      <c r="H20" s="161">
        <v>44</v>
      </c>
      <c r="I20" s="162">
        <v>0.04</v>
      </c>
      <c r="J20" s="162">
        <v>0</v>
      </c>
      <c r="K20" s="162">
        <v>0</v>
      </c>
      <c r="L20" s="162">
        <v>0.6</v>
      </c>
      <c r="M20" s="162">
        <v>10</v>
      </c>
      <c r="N20" s="162">
        <v>32</v>
      </c>
      <c r="O20" s="162">
        <v>7.1</v>
      </c>
      <c r="P20" s="162">
        <v>0.6</v>
      </c>
    </row>
    <row r="21" spans="1:16" ht="15">
      <c r="A21" s="42"/>
      <c r="B21" s="199" t="s">
        <v>37</v>
      </c>
      <c r="C21" s="42"/>
      <c r="D21" s="127"/>
      <c r="E21" s="124">
        <f aca="true" t="shared" si="0" ref="E21:P21">SUM(E14:E20)</f>
        <v>24.840000000000003</v>
      </c>
      <c r="F21" s="124">
        <f t="shared" si="0"/>
        <v>30.819999999999997</v>
      </c>
      <c r="G21" s="124">
        <f t="shared" si="0"/>
        <v>104.55000000000001</v>
      </c>
      <c r="H21" s="124">
        <f t="shared" si="0"/>
        <v>794.76</v>
      </c>
      <c r="I21" s="124">
        <f t="shared" si="0"/>
        <v>0.38</v>
      </c>
      <c r="J21" s="124">
        <f t="shared" si="0"/>
        <v>29.8</v>
      </c>
      <c r="K21" s="124">
        <f t="shared" si="0"/>
        <v>22.33</v>
      </c>
      <c r="L21" s="124">
        <f t="shared" si="0"/>
        <v>2.4299999999999997</v>
      </c>
      <c r="M21" s="124">
        <f t="shared" si="0"/>
        <v>430.78</v>
      </c>
      <c r="N21" s="124">
        <f t="shared" si="0"/>
        <v>456.94</v>
      </c>
      <c r="O21" s="124">
        <f t="shared" si="0"/>
        <v>80.07</v>
      </c>
      <c r="P21" s="124">
        <f t="shared" si="0"/>
        <v>9.453000000000001</v>
      </c>
    </row>
    <row r="22" spans="1:16" ht="15">
      <c r="A22" s="9"/>
      <c r="B22" s="19"/>
      <c r="C22" s="9"/>
      <c r="D22" s="27"/>
      <c r="E22" s="164" t="s">
        <v>26</v>
      </c>
      <c r="F22" s="164"/>
      <c r="G22" s="164"/>
      <c r="H22" s="165"/>
      <c r="I22" s="165"/>
      <c r="J22" s="165"/>
      <c r="K22" s="165"/>
      <c r="L22" s="165"/>
      <c r="M22" s="165"/>
      <c r="N22" s="165"/>
      <c r="O22" s="165"/>
      <c r="P22" s="165"/>
    </row>
    <row r="23" spans="1:16" ht="15">
      <c r="A23" s="43"/>
      <c r="B23" s="207" t="s">
        <v>118</v>
      </c>
      <c r="C23" s="45"/>
      <c r="D23" s="186">
        <v>30</v>
      </c>
      <c r="E23" s="107">
        <f>2.4/2</f>
        <v>1.2</v>
      </c>
      <c r="F23" s="107">
        <f>0.4/2</f>
        <v>0.2</v>
      </c>
      <c r="G23" s="107">
        <f>5.5/2</f>
        <v>2.75</v>
      </c>
      <c r="H23" s="107">
        <f>25/2</f>
        <v>12.5</v>
      </c>
      <c r="I23" s="107">
        <f>46.6/2</f>
        <v>23.3</v>
      </c>
      <c r="J23" s="107">
        <f>0.14/2</f>
        <v>0.07</v>
      </c>
      <c r="K23" s="109">
        <f>0.04/2</f>
        <v>0.02</v>
      </c>
      <c r="L23" s="109">
        <f>0.34/2</f>
        <v>0.17</v>
      </c>
      <c r="M23" s="109">
        <f>76.66/2</f>
        <v>38.33</v>
      </c>
      <c r="N23" s="109">
        <f>70/2</f>
        <v>35</v>
      </c>
      <c r="O23" s="109">
        <f>46.66/2</f>
        <v>23.33</v>
      </c>
      <c r="P23" s="109">
        <f>1/2</f>
        <v>0.5</v>
      </c>
    </row>
    <row r="24" spans="1:17" ht="15">
      <c r="A24" s="57">
        <v>135</v>
      </c>
      <c r="B24" s="201" t="s">
        <v>74</v>
      </c>
      <c r="C24" s="14"/>
      <c r="D24" s="133" t="s">
        <v>34</v>
      </c>
      <c r="E24" s="169">
        <v>3</v>
      </c>
      <c r="F24" s="169">
        <v>4.5</v>
      </c>
      <c r="G24" s="169">
        <v>20.4</v>
      </c>
      <c r="H24" s="169">
        <v>137</v>
      </c>
      <c r="I24" s="170">
        <v>0.09</v>
      </c>
      <c r="J24" s="170">
        <v>6.83</v>
      </c>
      <c r="K24" s="170">
        <v>0.01</v>
      </c>
      <c r="L24" s="170">
        <v>0</v>
      </c>
      <c r="M24" s="170">
        <v>44.4</v>
      </c>
      <c r="N24" s="170">
        <v>87.6</v>
      </c>
      <c r="O24" s="170">
        <v>28.4</v>
      </c>
      <c r="P24" s="170">
        <v>1.55</v>
      </c>
      <c r="Q24" s="23"/>
    </row>
    <row r="25" spans="1:16" ht="15">
      <c r="A25" s="111" t="s">
        <v>72</v>
      </c>
      <c r="B25" s="208" t="s">
        <v>71</v>
      </c>
      <c r="C25" s="91"/>
      <c r="D25" s="188">
        <v>80</v>
      </c>
      <c r="E25" s="235">
        <v>12.36</v>
      </c>
      <c r="F25" s="235">
        <v>10.53</v>
      </c>
      <c r="G25" s="235">
        <v>13.02</v>
      </c>
      <c r="H25" s="235">
        <v>256.4</v>
      </c>
      <c r="I25" s="236">
        <v>0.06</v>
      </c>
      <c r="J25" s="236">
        <v>0.41</v>
      </c>
      <c r="K25" s="236">
        <v>65.12</v>
      </c>
      <c r="L25" s="236">
        <v>0.71</v>
      </c>
      <c r="M25" s="236">
        <v>63.56</v>
      </c>
      <c r="N25" s="236">
        <v>62.82</v>
      </c>
      <c r="O25" s="236">
        <v>12.93</v>
      </c>
      <c r="P25" s="236">
        <v>23.18</v>
      </c>
    </row>
    <row r="26" spans="1:16" ht="15">
      <c r="A26" s="44">
        <v>520</v>
      </c>
      <c r="B26" s="208" t="s">
        <v>124</v>
      </c>
      <c r="C26" s="47"/>
      <c r="D26" s="126">
        <v>150</v>
      </c>
      <c r="E26" s="161">
        <v>3.2</v>
      </c>
      <c r="F26" s="161">
        <v>6.8</v>
      </c>
      <c r="G26" s="161">
        <v>22</v>
      </c>
      <c r="H26" s="161">
        <v>163</v>
      </c>
      <c r="I26" s="162">
        <v>0.2</v>
      </c>
      <c r="J26" s="162">
        <v>6.7</v>
      </c>
      <c r="K26" s="162">
        <v>0.01</v>
      </c>
      <c r="L26" s="162">
        <v>0.2</v>
      </c>
      <c r="M26" s="162">
        <v>48</v>
      </c>
      <c r="N26" s="162">
        <v>100.8</v>
      </c>
      <c r="O26" s="162">
        <v>36</v>
      </c>
      <c r="P26" s="162">
        <v>1.2</v>
      </c>
    </row>
    <row r="27" spans="1:16" ht="15">
      <c r="A27" s="43">
        <v>638</v>
      </c>
      <c r="B27" s="198" t="s">
        <v>45</v>
      </c>
      <c r="C27" s="47"/>
      <c r="D27" s="126">
        <v>200</v>
      </c>
      <c r="E27" s="161">
        <v>0.18</v>
      </c>
      <c r="F27" s="161">
        <v>0.18</v>
      </c>
      <c r="G27" s="161">
        <v>28.362</v>
      </c>
      <c r="H27" s="161">
        <v>116.91</v>
      </c>
      <c r="I27" s="162">
        <v>0.002</v>
      </c>
      <c r="J27" s="162">
        <v>0.058</v>
      </c>
      <c r="K27" s="162">
        <v>1.358</v>
      </c>
      <c r="L27" s="162">
        <v>0.058</v>
      </c>
      <c r="M27" s="162">
        <v>7.584</v>
      </c>
      <c r="N27" s="162">
        <v>4.462</v>
      </c>
      <c r="O27" s="162">
        <v>1.746</v>
      </c>
      <c r="P27" s="162">
        <v>0.157</v>
      </c>
    </row>
    <row r="28" spans="1:16" ht="15">
      <c r="A28" s="43"/>
      <c r="B28" s="198" t="s">
        <v>78</v>
      </c>
      <c r="C28" s="47"/>
      <c r="D28" s="126">
        <v>30</v>
      </c>
      <c r="E28" s="128">
        <v>4.8</v>
      </c>
      <c r="F28" s="128">
        <v>19.9</v>
      </c>
      <c r="G28" s="128">
        <v>22.1</v>
      </c>
      <c r="H28" s="128">
        <v>149.8</v>
      </c>
      <c r="I28" s="128">
        <v>0</v>
      </c>
      <c r="J28" s="128">
        <v>1.9</v>
      </c>
      <c r="K28" s="130">
        <v>0</v>
      </c>
      <c r="L28" s="130">
        <v>0</v>
      </c>
      <c r="M28" s="130">
        <v>17</v>
      </c>
      <c r="N28" s="130">
        <v>9</v>
      </c>
      <c r="O28" s="130">
        <v>7</v>
      </c>
      <c r="P28" s="130">
        <v>0.09</v>
      </c>
    </row>
    <row r="29" spans="1:16" ht="15">
      <c r="A29" s="47"/>
      <c r="B29" s="198" t="s">
        <v>24</v>
      </c>
      <c r="C29" s="47"/>
      <c r="D29" s="187" t="s">
        <v>25</v>
      </c>
      <c r="E29" s="161">
        <v>2.7</v>
      </c>
      <c r="F29" s="161">
        <v>0.7</v>
      </c>
      <c r="G29" s="161">
        <v>16.3</v>
      </c>
      <c r="H29" s="161">
        <v>87</v>
      </c>
      <c r="I29" s="162">
        <v>0.06</v>
      </c>
      <c r="J29" s="162">
        <v>0</v>
      </c>
      <c r="K29" s="162">
        <v>0</v>
      </c>
      <c r="L29" s="162">
        <v>0.6</v>
      </c>
      <c r="M29" s="162">
        <v>10</v>
      </c>
      <c r="N29" s="162">
        <v>32</v>
      </c>
      <c r="O29" s="162">
        <v>7.1</v>
      </c>
      <c r="P29" s="162">
        <v>0.6</v>
      </c>
    </row>
    <row r="30" spans="1:16" ht="15">
      <c r="A30" s="47"/>
      <c r="B30" s="198" t="s">
        <v>28</v>
      </c>
      <c r="C30" s="47"/>
      <c r="D30" s="187" t="s">
        <v>29</v>
      </c>
      <c r="E30" s="161">
        <v>1.1</v>
      </c>
      <c r="F30" s="161">
        <v>0.2</v>
      </c>
      <c r="G30" s="161">
        <v>9.4</v>
      </c>
      <c r="H30" s="161">
        <v>44</v>
      </c>
      <c r="I30" s="162">
        <v>0.04</v>
      </c>
      <c r="J30" s="162">
        <v>0</v>
      </c>
      <c r="K30" s="162">
        <v>0</v>
      </c>
      <c r="L30" s="162">
        <v>0.6</v>
      </c>
      <c r="M30" s="162">
        <v>10</v>
      </c>
      <c r="N30" s="162">
        <v>32</v>
      </c>
      <c r="O30" s="162">
        <v>7.1</v>
      </c>
      <c r="P30" s="162">
        <v>0.6</v>
      </c>
    </row>
    <row r="31" spans="1:16" ht="15">
      <c r="A31" s="42"/>
      <c r="B31" s="199" t="s">
        <v>37</v>
      </c>
      <c r="C31" s="42"/>
      <c r="D31" s="127"/>
      <c r="E31" s="124">
        <f aca="true" t="shared" si="1" ref="E31:P31">SUM(E23:E30)</f>
        <v>28.54</v>
      </c>
      <c r="F31" s="124">
        <f t="shared" si="1"/>
        <v>43.010000000000005</v>
      </c>
      <c r="G31" s="124">
        <f t="shared" si="1"/>
        <v>134.332</v>
      </c>
      <c r="H31" s="124">
        <f t="shared" si="1"/>
        <v>966.6099999999999</v>
      </c>
      <c r="I31" s="124">
        <f t="shared" si="1"/>
        <v>23.751999999999995</v>
      </c>
      <c r="J31" s="124">
        <f t="shared" si="1"/>
        <v>15.968000000000002</v>
      </c>
      <c r="K31" s="124">
        <f t="shared" si="1"/>
        <v>66.51800000000001</v>
      </c>
      <c r="L31" s="124">
        <f t="shared" si="1"/>
        <v>2.338</v>
      </c>
      <c r="M31" s="124">
        <f t="shared" si="1"/>
        <v>238.874</v>
      </c>
      <c r="N31" s="124">
        <f t="shared" si="1"/>
        <v>363.68199999999996</v>
      </c>
      <c r="O31" s="124">
        <f t="shared" si="1"/>
        <v>123.60599999999998</v>
      </c>
      <c r="P31" s="124">
        <f t="shared" si="1"/>
        <v>27.877000000000002</v>
      </c>
    </row>
    <row r="32" spans="1:16" ht="15">
      <c r="A32" s="42"/>
      <c r="B32" s="209" t="s">
        <v>38</v>
      </c>
      <c r="C32" s="42"/>
      <c r="D32" s="127"/>
      <c r="E32" s="124">
        <f aca="true" t="shared" si="2" ref="E32:P32">E21+E31</f>
        <v>53.38</v>
      </c>
      <c r="F32" s="124">
        <f t="shared" si="2"/>
        <v>73.83</v>
      </c>
      <c r="G32" s="124">
        <f t="shared" si="2"/>
        <v>238.882</v>
      </c>
      <c r="H32" s="124">
        <f t="shared" si="2"/>
        <v>1761.37</v>
      </c>
      <c r="I32" s="124">
        <f t="shared" si="2"/>
        <v>24.131999999999994</v>
      </c>
      <c r="J32" s="124">
        <f t="shared" si="2"/>
        <v>45.768</v>
      </c>
      <c r="K32" s="124">
        <f t="shared" si="2"/>
        <v>88.84800000000001</v>
      </c>
      <c r="L32" s="124">
        <f t="shared" si="2"/>
        <v>4.768</v>
      </c>
      <c r="M32" s="124">
        <f t="shared" si="2"/>
        <v>669.654</v>
      </c>
      <c r="N32" s="124">
        <f t="shared" si="2"/>
        <v>820.622</v>
      </c>
      <c r="O32" s="124">
        <f t="shared" si="2"/>
        <v>203.676</v>
      </c>
      <c r="P32" s="124">
        <f t="shared" si="2"/>
        <v>37.330000000000005</v>
      </c>
    </row>
    <row r="33" spans="1:16" ht="15">
      <c r="A33" s="49"/>
      <c r="B33" s="19"/>
      <c r="C33" s="49"/>
      <c r="D33" s="18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ht="15">
      <c r="A34" s="9"/>
      <c r="B34" s="19"/>
      <c r="C34" s="9"/>
      <c r="D34" s="2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30" customHeight="1">
      <c r="A35" s="9"/>
      <c r="B35" s="19"/>
      <c r="C35" s="9"/>
      <c r="D35" s="27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ht="32.25" customHeight="1">
      <c r="A36" s="9"/>
      <c r="B36" s="19"/>
      <c r="C36" s="9"/>
      <c r="D36" s="2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ht="15" customHeight="1">
      <c r="A37" s="9"/>
      <c r="B37" s="19"/>
      <c r="C37" s="9"/>
      <c r="D37" s="27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ht="32.25" customHeight="1">
      <c r="A38" s="239" t="s">
        <v>106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</row>
    <row r="39" spans="1:16" ht="15">
      <c r="A39" s="9"/>
      <c r="B39" s="19"/>
      <c r="C39" s="9"/>
      <c r="D39" s="27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16" ht="15">
      <c r="A40" s="52" t="s">
        <v>0</v>
      </c>
      <c r="B40" s="134" t="s">
        <v>1</v>
      </c>
      <c r="C40" s="84"/>
      <c r="D40" s="190" t="s">
        <v>2</v>
      </c>
      <c r="E40" s="240" t="s">
        <v>3</v>
      </c>
      <c r="F40" s="241"/>
      <c r="G40" s="242"/>
      <c r="H40" s="54" t="s">
        <v>4</v>
      </c>
      <c r="I40" s="240" t="s">
        <v>5</v>
      </c>
      <c r="J40" s="241"/>
      <c r="K40" s="241"/>
      <c r="L40" s="242"/>
      <c r="M40" s="240" t="s">
        <v>6</v>
      </c>
      <c r="N40" s="241"/>
      <c r="O40" s="241"/>
      <c r="P40" s="242"/>
    </row>
    <row r="41" spans="1:16" ht="15.75">
      <c r="A41" s="55" t="s">
        <v>7</v>
      </c>
      <c r="B41" s="210"/>
      <c r="C41" s="83" t="s">
        <v>8</v>
      </c>
      <c r="D41" s="182"/>
      <c r="E41" s="34" t="s">
        <v>9</v>
      </c>
      <c r="F41" s="34" t="s">
        <v>10</v>
      </c>
      <c r="G41" s="34" t="s">
        <v>11</v>
      </c>
      <c r="H41" s="34" t="s">
        <v>12</v>
      </c>
      <c r="I41" s="35" t="s">
        <v>40</v>
      </c>
      <c r="J41" s="35" t="s">
        <v>13</v>
      </c>
      <c r="K41" s="35" t="s">
        <v>14</v>
      </c>
      <c r="L41" s="35" t="s">
        <v>15</v>
      </c>
      <c r="M41" s="36" t="s">
        <v>16</v>
      </c>
      <c r="N41" s="36" t="s">
        <v>17</v>
      </c>
      <c r="O41" s="36" t="s">
        <v>18</v>
      </c>
      <c r="P41" s="36" t="s">
        <v>19</v>
      </c>
    </row>
    <row r="42" spans="1:16" ht="15">
      <c r="A42" s="35">
        <v>1</v>
      </c>
      <c r="B42" s="211">
        <v>2</v>
      </c>
      <c r="C42" s="28">
        <v>3</v>
      </c>
      <c r="D42" s="183">
        <v>3</v>
      </c>
      <c r="E42" s="37">
        <v>4</v>
      </c>
      <c r="F42" s="37">
        <v>5</v>
      </c>
      <c r="G42" s="37">
        <v>6</v>
      </c>
      <c r="H42" s="37">
        <v>7</v>
      </c>
      <c r="I42" s="35">
        <v>8</v>
      </c>
      <c r="J42" s="35">
        <v>9</v>
      </c>
      <c r="K42" s="35">
        <v>10</v>
      </c>
      <c r="L42" s="35">
        <v>11</v>
      </c>
      <c r="M42" s="36">
        <v>12</v>
      </c>
      <c r="N42" s="36">
        <v>13</v>
      </c>
      <c r="O42" s="36">
        <v>14</v>
      </c>
      <c r="P42" s="36">
        <v>15</v>
      </c>
    </row>
    <row r="43" spans="1:16" ht="15">
      <c r="A43" s="38"/>
      <c r="B43" s="206" t="s">
        <v>58</v>
      </c>
      <c r="C43" s="41"/>
      <c r="D43" s="185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27.75" customHeight="1">
      <c r="A44" s="41" t="s">
        <v>20</v>
      </c>
      <c r="B44" s="206"/>
      <c r="C44" s="38"/>
      <c r="D44" s="185"/>
      <c r="E44" s="243" t="s">
        <v>30</v>
      </c>
      <c r="F44" s="243"/>
      <c r="G44" s="39"/>
      <c r="H44" s="40"/>
      <c r="I44" s="40"/>
      <c r="J44" s="40"/>
      <c r="K44" s="40"/>
      <c r="L44" s="40"/>
      <c r="M44" s="40"/>
      <c r="N44" s="40"/>
      <c r="O44" s="40"/>
      <c r="P44" s="40"/>
    </row>
    <row r="45" spans="1:16" ht="30" customHeight="1">
      <c r="A45" s="238" t="s">
        <v>105</v>
      </c>
      <c r="B45" s="238"/>
      <c r="C45" s="38"/>
      <c r="D45" s="185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ht="28.5">
      <c r="A46" s="28" t="s">
        <v>42</v>
      </c>
      <c r="B46" s="212" t="s">
        <v>43</v>
      </c>
      <c r="C46" s="47"/>
      <c r="D46" s="126" t="s">
        <v>21</v>
      </c>
      <c r="E46" s="136">
        <v>5.3</v>
      </c>
      <c r="F46" s="136">
        <v>8.25</v>
      </c>
      <c r="G46" s="136">
        <v>37.7</v>
      </c>
      <c r="H46" s="136">
        <v>226</v>
      </c>
      <c r="I46" s="137">
        <v>0.07</v>
      </c>
      <c r="J46" s="137">
        <v>0.7</v>
      </c>
      <c r="K46" s="137">
        <v>40.45</v>
      </c>
      <c r="L46" s="137">
        <v>0.13</v>
      </c>
      <c r="M46" s="137">
        <v>98.45</v>
      </c>
      <c r="N46" s="137">
        <v>115.67</v>
      </c>
      <c r="O46" s="137">
        <v>27.47</v>
      </c>
      <c r="P46" s="137">
        <v>0.6</v>
      </c>
    </row>
    <row r="47" spans="1:16" ht="28.5">
      <c r="A47" s="112">
        <v>2011</v>
      </c>
      <c r="B47" s="213" t="s">
        <v>75</v>
      </c>
      <c r="C47" s="113">
        <v>170</v>
      </c>
      <c r="D47" s="176">
        <v>45</v>
      </c>
      <c r="E47" s="138">
        <v>23.7</v>
      </c>
      <c r="F47" s="138">
        <v>18.9</v>
      </c>
      <c r="G47" s="138">
        <v>25.3</v>
      </c>
      <c r="H47" s="138">
        <v>373.1</v>
      </c>
      <c r="I47" s="138">
        <v>0</v>
      </c>
      <c r="J47" s="138">
        <v>1.8</v>
      </c>
      <c r="K47" s="138">
        <v>0.3</v>
      </c>
      <c r="L47" s="138">
        <v>0.7</v>
      </c>
      <c r="M47" s="138">
        <v>185</v>
      </c>
      <c r="N47" s="138">
        <v>32.9</v>
      </c>
      <c r="O47" s="138">
        <v>264.2</v>
      </c>
      <c r="P47" s="138">
        <v>2.1</v>
      </c>
    </row>
    <row r="48" spans="1:16" ht="15">
      <c r="A48" s="43"/>
      <c r="B48" s="201" t="s">
        <v>76</v>
      </c>
      <c r="C48" s="47"/>
      <c r="D48" s="126">
        <v>200</v>
      </c>
      <c r="E48" s="136">
        <v>3</v>
      </c>
      <c r="F48" s="136">
        <v>1</v>
      </c>
      <c r="G48" s="136">
        <v>42</v>
      </c>
      <c r="H48" s="136">
        <v>192</v>
      </c>
      <c r="I48" s="137">
        <v>0.1</v>
      </c>
      <c r="J48" s="137">
        <v>20</v>
      </c>
      <c r="K48" s="137">
        <v>0.1</v>
      </c>
      <c r="L48" s="137">
        <v>0</v>
      </c>
      <c r="M48" s="137">
        <v>16</v>
      </c>
      <c r="N48" s="137">
        <v>84</v>
      </c>
      <c r="O48" s="137">
        <v>56</v>
      </c>
      <c r="P48" s="137">
        <v>1.2</v>
      </c>
    </row>
    <row r="49" spans="1:16" ht="15">
      <c r="A49" s="43"/>
      <c r="B49" s="201" t="s">
        <v>77</v>
      </c>
      <c r="C49" s="47"/>
      <c r="D49" s="126">
        <v>40</v>
      </c>
      <c r="E49" s="139">
        <v>5.8</v>
      </c>
      <c r="F49" s="139">
        <v>22.6</v>
      </c>
      <c r="G49" s="139">
        <v>20.8</v>
      </c>
      <c r="H49" s="139">
        <v>156</v>
      </c>
      <c r="I49" s="139">
        <v>0</v>
      </c>
      <c r="J49" s="139">
        <v>2.2</v>
      </c>
      <c r="K49" s="140">
        <v>0</v>
      </c>
      <c r="L49" s="140">
        <v>0</v>
      </c>
      <c r="M49" s="140">
        <v>16</v>
      </c>
      <c r="N49" s="140">
        <v>8</v>
      </c>
      <c r="O49" s="140">
        <v>6</v>
      </c>
      <c r="P49" s="140">
        <v>0.8</v>
      </c>
    </row>
    <row r="50" spans="1:16" ht="15">
      <c r="A50" s="104" t="s">
        <v>97</v>
      </c>
      <c r="B50" s="201" t="s">
        <v>88</v>
      </c>
      <c r="C50" s="47"/>
      <c r="D50" s="126">
        <v>200</v>
      </c>
      <c r="E50" s="139">
        <v>1.52</v>
      </c>
      <c r="F50" s="139">
        <v>1.35</v>
      </c>
      <c r="G50" s="139">
        <v>15.9</v>
      </c>
      <c r="H50" s="139">
        <v>81</v>
      </c>
      <c r="I50" s="139">
        <v>0.04</v>
      </c>
      <c r="J50" s="139">
        <v>1.33</v>
      </c>
      <c r="K50" s="140">
        <v>10</v>
      </c>
      <c r="L50" s="140">
        <v>0</v>
      </c>
      <c r="M50" s="140">
        <v>126.6</v>
      </c>
      <c r="N50" s="140">
        <v>92.8</v>
      </c>
      <c r="O50" s="140">
        <v>15.4</v>
      </c>
      <c r="P50" s="140">
        <v>0.41</v>
      </c>
    </row>
    <row r="51" spans="1:16" ht="15">
      <c r="A51" s="47"/>
      <c r="B51" s="198" t="s">
        <v>24</v>
      </c>
      <c r="C51" s="47"/>
      <c r="D51" s="187" t="s">
        <v>25</v>
      </c>
      <c r="E51" s="136">
        <v>2</v>
      </c>
      <c r="F51" s="136">
        <v>0.4</v>
      </c>
      <c r="G51" s="136">
        <v>12.1</v>
      </c>
      <c r="H51" s="136">
        <v>65</v>
      </c>
      <c r="I51" s="137">
        <v>0.05</v>
      </c>
      <c r="J51" s="137">
        <v>0</v>
      </c>
      <c r="K51" s="137">
        <v>0</v>
      </c>
      <c r="L51" s="137">
        <v>0.45</v>
      </c>
      <c r="M51" s="137">
        <v>7.5</v>
      </c>
      <c r="N51" s="137">
        <v>24.68</v>
      </c>
      <c r="O51" s="137">
        <v>5.32</v>
      </c>
      <c r="P51" s="137">
        <v>0.45</v>
      </c>
    </row>
    <row r="52" spans="1:16" ht="15">
      <c r="A52" s="42"/>
      <c r="B52" s="199" t="s">
        <v>37</v>
      </c>
      <c r="C52" s="42"/>
      <c r="D52" s="127"/>
      <c r="E52" s="131">
        <f aca="true" t="shared" si="3" ref="E52:P52">SUM(E46:E51)</f>
        <v>41.32</v>
      </c>
      <c r="F52" s="131">
        <f t="shared" si="3"/>
        <v>52.5</v>
      </c>
      <c r="G52" s="131">
        <f t="shared" si="3"/>
        <v>153.79999999999998</v>
      </c>
      <c r="H52" s="131">
        <f t="shared" si="3"/>
        <v>1093.1</v>
      </c>
      <c r="I52" s="131">
        <f t="shared" si="3"/>
        <v>0.26</v>
      </c>
      <c r="J52" s="131">
        <f t="shared" si="3"/>
        <v>26.03</v>
      </c>
      <c r="K52" s="131">
        <f t="shared" si="3"/>
        <v>50.85</v>
      </c>
      <c r="L52" s="131">
        <f t="shared" si="3"/>
        <v>1.28</v>
      </c>
      <c r="M52" s="131">
        <f t="shared" si="3"/>
        <v>449.54999999999995</v>
      </c>
      <c r="N52" s="131">
        <f t="shared" si="3"/>
        <v>358.05</v>
      </c>
      <c r="O52" s="131">
        <f t="shared" si="3"/>
        <v>374.38999999999993</v>
      </c>
      <c r="P52" s="131">
        <f t="shared" si="3"/>
        <v>5.5600000000000005</v>
      </c>
    </row>
    <row r="53" spans="1:16" ht="15">
      <c r="A53" s="9"/>
      <c r="B53" s="19"/>
      <c r="C53" s="9"/>
      <c r="D53" s="27"/>
      <c r="E53" s="141" t="s">
        <v>26</v>
      </c>
      <c r="F53" s="141"/>
      <c r="G53" s="141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ht="15">
      <c r="A54" s="111"/>
      <c r="B54" s="207" t="s">
        <v>119</v>
      </c>
      <c r="C54" s="45"/>
      <c r="D54" s="151">
        <v>30</v>
      </c>
      <c r="E54" s="143">
        <f>2.4/2</f>
        <v>1.2</v>
      </c>
      <c r="F54" s="143">
        <f>0.4/2</f>
        <v>0.2</v>
      </c>
      <c r="G54" s="143">
        <f>5.5/2</f>
        <v>2.75</v>
      </c>
      <c r="H54" s="143">
        <f>25/2</f>
        <v>12.5</v>
      </c>
      <c r="I54" s="143">
        <f>46.6/2</f>
        <v>23.3</v>
      </c>
      <c r="J54" s="143">
        <f>0.14/2</f>
        <v>0.07</v>
      </c>
      <c r="K54" s="144">
        <f>0.04/2</f>
        <v>0.02</v>
      </c>
      <c r="L54" s="144">
        <f>0.34/2</f>
        <v>0.17</v>
      </c>
      <c r="M54" s="144">
        <f>76.66/2</f>
        <v>38.33</v>
      </c>
      <c r="N54" s="144">
        <f>70/2</f>
        <v>35</v>
      </c>
      <c r="O54" s="144">
        <f>46.66/2</f>
        <v>23.33</v>
      </c>
      <c r="P54" s="144">
        <f>1/2</f>
        <v>0.5</v>
      </c>
    </row>
    <row r="55" spans="1:16" ht="30" customHeight="1">
      <c r="A55" s="57">
        <v>124</v>
      </c>
      <c r="B55" s="214" t="s">
        <v>79</v>
      </c>
      <c r="C55" s="85"/>
      <c r="D55" s="149" t="s">
        <v>34</v>
      </c>
      <c r="E55" s="145">
        <v>2.7</v>
      </c>
      <c r="F55" s="145">
        <v>7.8</v>
      </c>
      <c r="G55" s="145">
        <v>12.5</v>
      </c>
      <c r="H55" s="145">
        <v>125</v>
      </c>
      <c r="I55" s="146">
        <v>0.07</v>
      </c>
      <c r="J55" s="146">
        <v>14.41</v>
      </c>
      <c r="K55" s="146">
        <v>0.01</v>
      </c>
      <c r="L55" s="146">
        <v>0</v>
      </c>
      <c r="M55" s="146">
        <v>9.8</v>
      </c>
      <c r="N55" s="146">
        <v>53</v>
      </c>
      <c r="O55" s="146">
        <v>19.9</v>
      </c>
      <c r="P55" s="147">
        <v>0.93</v>
      </c>
    </row>
    <row r="56" spans="1:16" ht="15">
      <c r="A56" s="43">
        <v>431</v>
      </c>
      <c r="B56" s="198" t="s">
        <v>120</v>
      </c>
      <c r="C56" s="47"/>
      <c r="D56" s="126">
        <v>100</v>
      </c>
      <c r="E56" s="136">
        <v>21.7</v>
      </c>
      <c r="F56" s="136">
        <v>13.4</v>
      </c>
      <c r="G56" s="136">
        <v>7.8</v>
      </c>
      <c r="H56" s="136">
        <v>278.83</v>
      </c>
      <c r="I56" s="137">
        <v>31.37</v>
      </c>
      <c r="J56" s="137">
        <v>16.61</v>
      </c>
      <c r="K56" s="137">
        <v>185.24</v>
      </c>
      <c r="L56" s="137">
        <v>3.8</v>
      </c>
      <c r="M56" s="137">
        <v>55.44</v>
      </c>
      <c r="N56" s="137">
        <v>3.04</v>
      </c>
      <c r="O56" s="137">
        <v>10.13</v>
      </c>
      <c r="P56" s="137">
        <v>5.9</v>
      </c>
    </row>
    <row r="57" spans="1:16" ht="15">
      <c r="A57" s="94">
        <v>516</v>
      </c>
      <c r="B57" s="198" t="s">
        <v>111</v>
      </c>
      <c r="C57" s="95"/>
      <c r="D57" s="177" t="s">
        <v>21</v>
      </c>
      <c r="E57" s="136">
        <v>5.79</v>
      </c>
      <c r="F57" s="136">
        <v>3.03</v>
      </c>
      <c r="G57" s="136">
        <v>37.05</v>
      </c>
      <c r="H57" s="136">
        <v>198.6</v>
      </c>
      <c r="I57" s="137">
        <v>0.53</v>
      </c>
      <c r="J57" s="137">
        <v>0</v>
      </c>
      <c r="K57" s="137">
        <v>45</v>
      </c>
      <c r="L57" s="137">
        <v>0.9</v>
      </c>
      <c r="M57" s="137">
        <v>29.1</v>
      </c>
      <c r="N57" s="137">
        <v>166.5</v>
      </c>
      <c r="O57" s="137">
        <v>30.2</v>
      </c>
      <c r="P57" s="137">
        <v>1.5</v>
      </c>
    </row>
    <row r="58" spans="1:16" ht="15">
      <c r="A58" s="94">
        <v>639</v>
      </c>
      <c r="B58" s="198" t="s">
        <v>54</v>
      </c>
      <c r="C58" s="95"/>
      <c r="D58" s="126">
        <v>200</v>
      </c>
      <c r="E58" s="136">
        <v>0.097</v>
      </c>
      <c r="F58" s="136">
        <v>0.039</v>
      </c>
      <c r="G58" s="136">
        <v>21.512</v>
      </c>
      <c r="H58" s="136">
        <v>86.785</v>
      </c>
      <c r="I58" s="137">
        <v>0.002</v>
      </c>
      <c r="J58" s="137">
        <v>0.058</v>
      </c>
      <c r="K58" s="137">
        <v>1.358</v>
      </c>
      <c r="L58" s="137">
        <v>0.058</v>
      </c>
      <c r="M58" s="137">
        <v>7.584</v>
      </c>
      <c r="N58" s="137">
        <v>4.462</v>
      </c>
      <c r="O58" s="137">
        <v>1.746</v>
      </c>
      <c r="P58" s="137">
        <v>0.157</v>
      </c>
    </row>
    <row r="59" spans="1:16" ht="15">
      <c r="A59" s="94"/>
      <c r="B59" s="198" t="s">
        <v>121</v>
      </c>
      <c r="C59" s="95"/>
      <c r="D59" s="126">
        <v>150</v>
      </c>
      <c r="E59" s="129">
        <f>0.8*150/200</f>
        <v>0.6</v>
      </c>
      <c r="F59" s="129">
        <f>0.8*150/200</f>
        <v>0.6</v>
      </c>
      <c r="G59" s="129">
        <f>19.6*150/200</f>
        <v>14.7</v>
      </c>
      <c r="H59" s="129">
        <f>88*150/200</f>
        <v>66</v>
      </c>
      <c r="I59" s="128">
        <f>0.06*150/200</f>
        <v>0.045</v>
      </c>
      <c r="J59" s="128">
        <f>20*150/200</f>
        <v>15</v>
      </c>
      <c r="K59" s="130">
        <v>0</v>
      </c>
      <c r="L59" s="130">
        <v>0</v>
      </c>
      <c r="M59" s="130">
        <f>32*150/200</f>
        <v>24</v>
      </c>
      <c r="N59" s="130">
        <f>22*150/200</f>
        <v>16.5</v>
      </c>
      <c r="O59" s="130">
        <f>18*150/200</f>
        <v>13.5</v>
      </c>
      <c r="P59" s="130">
        <f>4.4*150/200</f>
        <v>3.3</v>
      </c>
    </row>
    <row r="60" spans="1:37" ht="15">
      <c r="A60" s="43"/>
      <c r="B60" s="198" t="s">
        <v>24</v>
      </c>
      <c r="C60" s="47"/>
      <c r="D60" s="187" t="s">
        <v>25</v>
      </c>
      <c r="E60" s="136">
        <v>2.7</v>
      </c>
      <c r="F60" s="136">
        <v>0.7</v>
      </c>
      <c r="G60" s="136">
        <v>16.3</v>
      </c>
      <c r="H60" s="136">
        <v>87</v>
      </c>
      <c r="I60" s="137">
        <v>0.06</v>
      </c>
      <c r="J60" s="137">
        <v>0</v>
      </c>
      <c r="K60" s="137">
        <v>0</v>
      </c>
      <c r="L60" s="137">
        <v>0.6</v>
      </c>
      <c r="M60" s="137">
        <v>10</v>
      </c>
      <c r="N60" s="137">
        <v>32</v>
      </c>
      <c r="O60" s="137">
        <v>7.1</v>
      </c>
      <c r="P60" s="137">
        <v>0.6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15">
      <c r="A61" s="47"/>
      <c r="B61" s="198" t="s">
        <v>28</v>
      </c>
      <c r="C61" s="47"/>
      <c r="D61" s="187" t="s">
        <v>29</v>
      </c>
      <c r="E61" s="136">
        <v>1.1</v>
      </c>
      <c r="F61" s="136">
        <v>0.2</v>
      </c>
      <c r="G61" s="136">
        <v>9.4</v>
      </c>
      <c r="H61" s="136">
        <v>44</v>
      </c>
      <c r="I61" s="137">
        <v>0.04</v>
      </c>
      <c r="J61" s="137">
        <v>0</v>
      </c>
      <c r="K61" s="137">
        <v>0</v>
      </c>
      <c r="L61" s="137">
        <v>0.6</v>
      </c>
      <c r="M61" s="137">
        <v>10</v>
      </c>
      <c r="N61" s="137">
        <v>32</v>
      </c>
      <c r="O61" s="137">
        <v>7.1</v>
      </c>
      <c r="P61" s="137">
        <v>0.6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15">
      <c r="A62" s="42"/>
      <c r="B62" s="199" t="s">
        <v>37</v>
      </c>
      <c r="C62" s="42"/>
      <c r="D62" s="127"/>
      <c r="E62" s="131">
        <f aca="true" t="shared" si="4" ref="E62:P62">SUM(E54:E61)</f>
        <v>35.88700000000001</v>
      </c>
      <c r="F62" s="131">
        <f t="shared" si="4"/>
        <v>25.969</v>
      </c>
      <c r="G62" s="131">
        <f t="shared" si="4"/>
        <v>122.012</v>
      </c>
      <c r="H62" s="131">
        <f t="shared" si="4"/>
        <v>898.7149999999999</v>
      </c>
      <c r="I62" s="131">
        <f t="shared" si="4"/>
        <v>55.41700000000001</v>
      </c>
      <c r="J62" s="131">
        <f t="shared" si="4"/>
        <v>46.147999999999996</v>
      </c>
      <c r="K62" s="131">
        <f t="shared" si="4"/>
        <v>231.62800000000001</v>
      </c>
      <c r="L62" s="131">
        <f t="shared" si="4"/>
        <v>6.127999999999999</v>
      </c>
      <c r="M62" s="131">
        <f t="shared" si="4"/>
        <v>184.254</v>
      </c>
      <c r="N62" s="131">
        <f t="shared" si="4"/>
        <v>342.502</v>
      </c>
      <c r="O62" s="131">
        <f t="shared" si="4"/>
        <v>113.00599999999999</v>
      </c>
      <c r="P62" s="131">
        <f t="shared" si="4"/>
        <v>13.486999999999998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15">
      <c r="A63" s="60"/>
      <c r="B63" s="215" t="s">
        <v>38</v>
      </c>
      <c r="C63" s="14"/>
      <c r="D63" s="191"/>
      <c r="E63" s="148">
        <f aca="true" t="shared" si="5" ref="E63:P63">E52+E62</f>
        <v>77.20700000000001</v>
      </c>
      <c r="F63" s="148">
        <f t="shared" si="5"/>
        <v>78.469</v>
      </c>
      <c r="G63" s="148">
        <f t="shared" si="5"/>
        <v>275.812</v>
      </c>
      <c r="H63" s="148">
        <f t="shared" si="5"/>
        <v>1991.8149999999998</v>
      </c>
      <c r="I63" s="148">
        <f t="shared" si="5"/>
        <v>55.67700000000001</v>
      </c>
      <c r="J63" s="148">
        <f t="shared" si="5"/>
        <v>72.178</v>
      </c>
      <c r="K63" s="148">
        <f t="shared" si="5"/>
        <v>282.478</v>
      </c>
      <c r="L63" s="148">
        <f t="shared" si="5"/>
        <v>7.4079999999999995</v>
      </c>
      <c r="M63" s="148">
        <f t="shared" si="5"/>
        <v>633.804</v>
      </c>
      <c r="N63" s="148">
        <f t="shared" si="5"/>
        <v>700.552</v>
      </c>
      <c r="O63" s="148">
        <f t="shared" si="5"/>
        <v>487.3959999999999</v>
      </c>
      <c r="P63" s="148">
        <f t="shared" si="5"/>
        <v>19.046999999999997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15">
      <c r="A64" s="9"/>
      <c r="B64" s="13"/>
      <c r="C64" s="14"/>
      <c r="D64" s="2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16" ht="15">
      <c r="A65" s="9"/>
      <c r="B65" s="13"/>
      <c r="C65" s="14"/>
      <c r="D65" s="2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6" ht="132.75" customHeight="1">
      <c r="A66" s="9"/>
      <c r="B66" s="13"/>
      <c r="C66" s="14"/>
      <c r="D66" s="2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ht="33" customHeight="1">
      <c r="A67" s="9"/>
      <c r="B67" s="19"/>
      <c r="C67" s="9"/>
      <c r="D67" s="192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5" customHeight="1">
      <c r="A68" s="9"/>
      <c r="B68" s="19"/>
      <c r="C68" s="9"/>
      <c r="D68" s="192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7" ht="15" customHeight="1">
      <c r="A69" s="103" t="s">
        <v>41</v>
      </c>
      <c r="B69" s="239" t="s">
        <v>106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</row>
    <row r="70" spans="1:16" ht="15">
      <c r="A70" s="9"/>
      <c r="B70" s="19"/>
      <c r="C70" s="9"/>
      <c r="D70" s="192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5">
      <c r="A71" s="32" t="s">
        <v>0</v>
      </c>
      <c r="B71" s="203" t="s">
        <v>1</v>
      </c>
      <c r="C71" s="82"/>
      <c r="D71" s="150" t="s">
        <v>2</v>
      </c>
      <c r="E71" s="240" t="s">
        <v>3</v>
      </c>
      <c r="F71" s="241"/>
      <c r="G71" s="242"/>
      <c r="H71" s="33" t="s">
        <v>4</v>
      </c>
      <c r="I71" s="98" t="s">
        <v>5</v>
      </c>
      <c r="J71" s="99"/>
      <c r="K71" s="99"/>
      <c r="L71" s="100"/>
      <c r="M71" s="240" t="s">
        <v>6</v>
      </c>
      <c r="N71" s="241"/>
      <c r="O71" s="241"/>
      <c r="P71" s="242"/>
    </row>
    <row r="72" spans="1:16" ht="15.75">
      <c r="A72" s="34" t="s">
        <v>7</v>
      </c>
      <c r="B72" s="204"/>
      <c r="C72" s="83" t="s">
        <v>8</v>
      </c>
      <c r="D72" s="182"/>
      <c r="E72" s="34" t="s">
        <v>9</v>
      </c>
      <c r="F72" s="34" t="s">
        <v>10</v>
      </c>
      <c r="G72" s="34" t="s">
        <v>11</v>
      </c>
      <c r="H72" s="34" t="s">
        <v>12</v>
      </c>
      <c r="I72" s="35" t="s">
        <v>40</v>
      </c>
      <c r="J72" s="35" t="s">
        <v>13</v>
      </c>
      <c r="K72" s="35" t="s">
        <v>14</v>
      </c>
      <c r="L72" s="35" t="s">
        <v>15</v>
      </c>
      <c r="M72" s="36" t="s">
        <v>16</v>
      </c>
      <c r="N72" s="36" t="s">
        <v>17</v>
      </c>
      <c r="O72" s="36" t="s">
        <v>18</v>
      </c>
      <c r="P72" s="36" t="s">
        <v>19</v>
      </c>
    </row>
    <row r="73" spans="1:16" ht="15">
      <c r="A73" s="35">
        <v>1</v>
      </c>
      <c r="B73" s="156">
        <v>2</v>
      </c>
      <c r="C73" s="28">
        <v>3</v>
      </c>
      <c r="D73" s="183">
        <v>3</v>
      </c>
      <c r="E73" s="37">
        <v>4</v>
      </c>
      <c r="F73" s="37">
        <v>5</v>
      </c>
      <c r="G73" s="37">
        <v>6</v>
      </c>
      <c r="H73" s="37">
        <v>7</v>
      </c>
      <c r="I73" s="35">
        <v>8</v>
      </c>
      <c r="J73" s="35">
        <v>9</v>
      </c>
      <c r="K73" s="35">
        <v>10</v>
      </c>
      <c r="L73" s="35">
        <v>11</v>
      </c>
      <c r="M73" s="36">
        <v>12</v>
      </c>
      <c r="N73" s="36">
        <v>13</v>
      </c>
      <c r="O73" s="36">
        <v>14</v>
      </c>
      <c r="P73" s="36">
        <v>15</v>
      </c>
    </row>
    <row r="74" spans="1:16" ht="15">
      <c r="A74" s="38"/>
      <c r="B74" s="206" t="s">
        <v>59</v>
      </c>
      <c r="C74" s="41"/>
      <c r="D74" s="185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ht="27" customHeight="1">
      <c r="A75" s="41" t="s">
        <v>20</v>
      </c>
      <c r="B75" s="206"/>
      <c r="C75" s="38"/>
      <c r="D75" s="185"/>
      <c r="E75" s="243" t="s">
        <v>30</v>
      </c>
      <c r="F75" s="243"/>
      <c r="G75" s="39"/>
      <c r="H75" s="40"/>
      <c r="I75" s="40"/>
      <c r="J75" s="40"/>
      <c r="K75" s="40"/>
      <c r="L75" s="40"/>
      <c r="M75" s="40"/>
      <c r="N75" s="40"/>
      <c r="O75" s="40"/>
      <c r="P75" s="40"/>
    </row>
    <row r="76" spans="1:16" ht="25.5" customHeight="1">
      <c r="A76" s="238" t="s">
        <v>105</v>
      </c>
      <c r="B76" s="238"/>
      <c r="C76" s="38"/>
      <c r="D76" s="185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ht="15">
      <c r="A77" s="63"/>
      <c r="B77" s="216"/>
      <c r="C77" s="38"/>
      <c r="D77" s="185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7" ht="15">
      <c r="A78" s="43"/>
      <c r="B78" s="207" t="s">
        <v>68</v>
      </c>
      <c r="C78" s="45"/>
      <c r="D78" s="186">
        <v>60</v>
      </c>
      <c r="E78" s="107">
        <v>0.48</v>
      </c>
      <c r="F78" s="107">
        <v>0.16</v>
      </c>
      <c r="G78" s="107">
        <v>3.36</v>
      </c>
      <c r="H78" s="108">
        <v>16.79</v>
      </c>
      <c r="I78" s="107">
        <v>0.1</v>
      </c>
      <c r="J78" s="107">
        <v>15</v>
      </c>
      <c r="K78" s="109">
        <v>0.1</v>
      </c>
      <c r="L78" s="109">
        <v>0</v>
      </c>
      <c r="M78" s="109">
        <v>63.3</v>
      </c>
      <c r="N78" s="109">
        <v>80</v>
      </c>
      <c r="O78" s="109">
        <v>21.3</v>
      </c>
      <c r="P78" s="109">
        <v>7.17</v>
      </c>
      <c r="Q78" s="114"/>
    </row>
    <row r="79" spans="1:17" ht="15">
      <c r="A79" s="115">
        <v>337</v>
      </c>
      <c r="B79" s="217" t="s">
        <v>22</v>
      </c>
      <c r="C79" s="80"/>
      <c r="D79" s="149" t="s">
        <v>44</v>
      </c>
      <c r="E79" s="59">
        <v>5.1</v>
      </c>
      <c r="F79" s="107">
        <v>0.16</v>
      </c>
      <c r="G79" s="59">
        <v>0.3</v>
      </c>
      <c r="H79" s="59">
        <v>63</v>
      </c>
      <c r="I79" s="33">
        <v>0.02</v>
      </c>
      <c r="J79" s="33">
        <v>0</v>
      </c>
      <c r="K79" s="33">
        <v>0.06</v>
      </c>
      <c r="L79" s="33">
        <v>0</v>
      </c>
      <c r="M79" s="33">
        <v>19.4</v>
      </c>
      <c r="N79" s="33">
        <v>66.8</v>
      </c>
      <c r="O79" s="33">
        <v>4.8</v>
      </c>
      <c r="P79" s="33">
        <v>0.9</v>
      </c>
      <c r="Q79" s="114"/>
    </row>
    <row r="80" spans="1:17" ht="15">
      <c r="A80" s="43" t="s">
        <v>100</v>
      </c>
      <c r="B80" s="198" t="s">
        <v>82</v>
      </c>
      <c r="C80" s="47"/>
      <c r="D80" s="126">
        <v>80</v>
      </c>
      <c r="E80" s="43">
        <v>14.57</v>
      </c>
      <c r="F80" s="107">
        <v>0.16</v>
      </c>
      <c r="G80" s="43">
        <v>7.89</v>
      </c>
      <c r="H80" s="43">
        <v>242.82</v>
      </c>
      <c r="I80" s="28">
        <v>0.08</v>
      </c>
      <c r="J80" s="28">
        <v>9.47</v>
      </c>
      <c r="K80" s="28">
        <v>54.59</v>
      </c>
      <c r="L80" s="28">
        <v>1.95</v>
      </c>
      <c r="M80" s="28">
        <v>38.46</v>
      </c>
      <c r="N80" s="28">
        <v>147.41</v>
      </c>
      <c r="O80" s="28">
        <v>20.29</v>
      </c>
      <c r="P80" s="28">
        <v>1.44</v>
      </c>
      <c r="Q80" s="114"/>
    </row>
    <row r="81" spans="1:17" ht="15">
      <c r="A81" s="43" t="s">
        <v>72</v>
      </c>
      <c r="B81" s="198" t="s">
        <v>83</v>
      </c>
      <c r="C81" s="47"/>
      <c r="D81" s="126">
        <v>150</v>
      </c>
      <c r="E81" s="43">
        <v>5.79</v>
      </c>
      <c r="F81" s="107">
        <v>0.16</v>
      </c>
      <c r="G81" s="43">
        <v>37.05</v>
      </c>
      <c r="H81" s="43">
        <v>198.6</v>
      </c>
      <c r="I81" s="28">
        <v>0.53</v>
      </c>
      <c r="J81" s="28">
        <v>0</v>
      </c>
      <c r="K81" s="28">
        <v>45</v>
      </c>
      <c r="L81" s="28">
        <v>0.9</v>
      </c>
      <c r="M81" s="28">
        <v>29.1</v>
      </c>
      <c r="N81" s="28">
        <v>166.5</v>
      </c>
      <c r="O81" s="28">
        <v>30.2</v>
      </c>
      <c r="P81" s="28">
        <v>1.5</v>
      </c>
      <c r="Q81" s="114"/>
    </row>
    <row r="82" spans="1:17" ht="15">
      <c r="A82" s="44">
        <v>97</v>
      </c>
      <c r="B82" s="218" t="s">
        <v>32</v>
      </c>
      <c r="C82" s="45"/>
      <c r="D82" s="151">
        <v>10</v>
      </c>
      <c r="E82" s="46">
        <v>2.6</v>
      </c>
      <c r="F82" s="107">
        <v>0.16</v>
      </c>
      <c r="G82" s="46">
        <v>3.2</v>
      </c>
      <c r="H82" s="46">
        <v>40</v>
      </c>
      <c r="I82" s="35">
        <v>0.08</v>
      </c>
      <c r="J82" s="35">
        <v>0</v>
      </c>
      <c r="K82" s="35">
        <v>0</v>
      </c>
      <c r="L82" s="35">
        <v>1.2</v>
      </c>
      <c r="M82" s="35">
        <v>65</v>
      </c>
      <c r="N82" s="35">
        <v>112</v>
      </c>
      <c r="O82" s="35">
        <v>16</v>
      </c>
      <c r="P82" s="35">
        <v>0.8</v>
      </c>
      <c r="Q82" s="114"/>
    </row>
    <row r="83" spans="1:17" ht="15">
      <c r="A83" s="94">
        <v>693</v>
      </c>
      <c r="B83" s="199" t="s">
        <v>84</v>
      </c>
      <c r="C83" s="95"/>
      <c r="D83" s="126">
        <v>200</v>
      </c>
      <c r="E83" s="43">
        <v>3.77</v>
      </c>
      <c r="F83" s="107">
        <v>0.16</v>
      </c>
      <c r="G83" s="43">
        <v>25.78</v>
      </c>
      <c r="H83" s="43">
        <v>153.28</v>
      </c>
      <c r="I83" s="28">
        <v>0.02</v>
      </c>
      <c r="J83" s="28">
        <v>0.65</v>
      </c>
      <c r="K83" s="28">
        <v>0.01</v>
      </c>
      <c r="L83" s="28">
        <v>0</v>
      </c>
      <c r="M83" s="28">
        <v>60.4</v>
      </c>
      <c r="N83" s="28">
        <v>45</v>
      </c>
      <c r="O83" s="28">
        <v>7</v>
      </c>
      <c r="P83" s="28">
        <v>0.9</v>
      </c>
      <c r="Q83" s="114"/>
    </row>
    <row r="84" spans="1:17" ht="15">
      <c r="A84" s="105"/>
      <c r="B84" s="198" t="s">
        <v>24</v>
      </c>
      <c r="C84" s="47"/>
      <c r="D84" s="187" t="s">
        <v>36</v>
      </c>
      <c r="E84" s="43">
        <v>2.7</v>
      </c>
      <c r="F84" s="107">
        <v>0.16</v>
      </c>
      <c r="G84" s="43">
        <v>16.3</v>
      </c>
      <c r="H84" s="43">
        <v>87</v>
      </c>
      <c r="I84" s="28">
        <v>0.06</v>
      </c>
      <c r="J84" s="28">
        <v>0</v>
      </c>
      <c r="K84" s="28">
        <v>0</v>
      </c>
      <c r="L84" s="28">
        <v>0.6</v>
      </c>
      <c r="M84" s="28">
        <v>10</v>
      </c>
      <c r="N84" s="28">
        <v>32</v>
      </c>
      <c r="O84" s="28">
        <v>7.1</v>
      </c>
      <c r="P84" s="28">
        <v>0.6</v>
      </c>
      <c r="Q84" s="114"/>
    </row>
    <row r="85" spans="1:18" ht="15.75">
      <c r="A85" s="114"/>
      <c r="B85" s="198" t="s">
        <v>28</v>
      </c>
      <c r="C85" s="47"/>
      <c r="D85" s="187" t="s">
        <v>36</v>
      </c>
      <c r="E85" s="43">
        <v>2.2</v>
      </c>
      <c r="F85" s="107">
        <v>0.16</v>
      </c>
      <c r="G85" s="43">
        <v>18.8</v>
      </c>
      <c r="H85" s="43">
        <v>88</v>
      </c>
      <c r="I85" s="28">
        <v>0.08</v>
      </c>
      <c r="J85" s="28">
        <v>0</v>
      </c>
      <c r="K85" s="28">
        <v>0</v>
      </c>
      <c r="L85" s="28">
        <v>1.2</v>
      </c>
      <c r="M85" s="28">
        <v>20</v>
      </c>
      <c r="N85" s="28">
        <v>64</v>
      </c>
      <c r="O85" s="28">
        <v>14.2</v>
      </c>
      <c r="P85" s="28">
        <v>1.2</v>
      </c>
      <c r="Q85" s="114"/>
      <c r="R85" s="4"/>
    </row>
    <row r="86" spans="1:18" ht="15.75">
      <c r="A86" s="42"/>
      <c r="B86" s="199" t="s">
        <v>37</v>
      </c>
      <c r="C86" s="42"/>
      <c r="D86" s="127"/>
      <c r="E86" s="124">
        <f aca="true" t="shared" si="6" ref="E86:P86">SUM(E78:E85)</f>
        <v>37.21000000000001</v>
      </c>
      <c r="F86" s="124">
        <f t="shared" si="6"/>
        <v>1.28</v>
      </c>
      <c r="G86" s="124">
        <f t="shared" si="6"/>
        <v>112.67999999999999</v>
      </c>
      <c r="H86" s="124">
        <f t="shared" si="6"/>
        <v>889.49</v>
      </c>
      <c r="I86" s="124">
        <f t="shared" si="6"/>
        <v>0.9699999999999999</v>
      </c>
      <c r="J86" s="124">
        <f t="shared" si="6"/>
        <v>25.119999999999997</v>
      </c>
      <c r="K86" s="124">
        <f t="shared" si="6"/>
        <v>99.76</v>
      </c>
      <c r="L86" s="124">
        <f t="shared" si="6"/>
        <v>5.85</v>
      </c>
      <c r="M86" s="124">
        <f t="shared" si="6"/>
        <v>305.65999999999997</v>
      </c>
      <c r="N86" s="124">
        <f t="shared" si="6"/>
        <v>713.71</v>
      </c>
      <c r="O86" s="124">
        <f t="shared" si="6"/>
        <v>120.89</v>
      </c>
      <c r="P86" s="124">
        <f t="shared" si="6"/>
        <v>14.51</v>
      </c>
      <c r="Q86" s="114"/>
      <c r="R86" s="4"/>
    </row>
    <row r="87" spans="1:17" s="90" customFormat="1" ht="25.5" customHeight="1">
      <c r="A87" s="9"/>
      <c r="B87" s="19"/>
      <c r="C87" s="9"/>
      <c r="D87" s="27"/>
      <c r="E87" s="89" t="s">
        <v>26</v>
      </c>
      <c r="F87" s="89"/>
      <c r="G87" s="89"/>
      <c r="H87" s="25"/>
      <c r="I87" s="25"/>
      <c r="J87" s="25"/>
      <c r="K87" s="25"/>
      <c r="L87" s="25"/>
      <c r="M87" s="25"/>
      <c r="N87" s="25"/>
      <c r="O87" s="25"/>
      <c r="P87" s="25"/>
      <c r="Q87" s="116"/>
    </row>
    <row r="88" spans="1:17" ht="21" customHeight="1">
      <c r="A88" s="43"/>
      <c r="B88" s="207" t="s">
        <v>122</v>
      </c>
      <c r="C88" s="45"/>
      <c r="D88" s="186">
        <v>60</v>
      </c>
      <c r="E88" s="128">
        <v>2.4</v>
      </c>
      <c r="F88" s="128">
        <v>0.4</v>
      </c>
      <c r="G88" s="128">
        <v>11</v>
      </c>
      <c r="H88" s="129">
        <v>50</v>
      </c>
      <c r="I88" s="128">
        <v>46.6</v>
      </c>
      <c r="J88" s="128">
        <v>0.14</v>
      </c>
      <c r="K88" s="130">
        <v>0.04</v>
      </c>
      <c r="L88" s="130">
        <v>0.34</v>
      </c>
      <c r="M88" s="130">
        <v>76.66</v>
      </c>
      <c r="N88" s="130">
        <v>140</v>
      </c>
      <c r="O88" s="130">
        <v>46.66</v>
      </c>
      <c r="P88" s="130">
        <v>2</v>
      </c>
      <c r="Q88" s="114"/>
    </row>
    <row r="89" spans="1:17" ht="27" customHeight="1">
      <c r="A89" s="106">
        <v>140</v>
      </c>
      <c r="B89" s="214" t="s">
        <v>85</v>
      </c>
      <c r="C89" s="58"/>
      <c r="D89" s="133" t="s">
        <v>34</v>
      </c>
      <c r="E89" s="57">
        <v>3.4</v>
      </c>
      <c r="F89" s="57">
        <v>6.8</v>
      </c>
      <c r="G89" s="57">
        <v>23.1</v>
      </c>
      <c r="H89" s="57">
        <v>145</v>
      </c>
      <c r="I89" s="53">
        <v>0.08</v>
      </c>
      <c r="J89" s="53">
        <v>0</v>
      </c>
      <c r="K89" s="53">
        <v>10.01</v>
      </c>
      <c r="L89" s="53">
        <v>0.2</v>
      </c>
      <c r="M89" s="53">
        <v>18.1</v>
      </c>
      <c r="N89" s="53">
        <v>49.1</v>
      </c>
      <c r="O89" s="53">
        <v>17.83</v>
      </c>
      <c r="P89" s="53">
        <v>0.79</v>
      </c>
      <c r="Q89" s="114"/>
    </row>
    <row r="90" spans="1:17" ht="19.5" customHeight="1">
      <c r="A90" s="92" t="s">
        <v>87</v>
      </c>
      <c r="B90" s="200" t="s">
        <v>86</v>
      </c>
      <c r="C90" s="111"/>
      <c r="D90" s="178" t="s">
        <v>112</v>
      </c>
      <c r="E90" s="43">
        <v>17.11</v>
      </c>
      <c r="F90" s="43">
        <v>20.95</v>
      </c>
      <c r="G90" s="43">
        <v>31.8</v>
      </c>
      <c r="H90" s="43">
        <v>383.52</v>
      </c>
      <c r="I90" s="28">
        <v>0.36</v>
      </c>
      <c r="J90" s="28">
        <v>40.68</v>
      </c>
      <c r="K90" s="28">
        <v>0.288</v>
      </c>
      <c r="L90" s="28">
        <v>0.68</v>
      </c>
      <c r="M90" s="28">
        <v>52.92</v>
      </c>
      <c r="N90" s="28">
        <v>417.6</v>
      </c>
      <c r="O90" s="28">
        <v>81.7</v>
      </c>
      <c r="P90" s="137">
        <v>5.07</v>
      </c>
      <c r="Q90" s="114"/>
    </row>
    <row r="91" spans="1:17" ht="15">
      <c r="A91" s="94">
        <v>705</v>
      </c>
      <c r="B91" s="198" t="s">
        <v>52</v>
      </c>
      <c r="C91" s="95"/>
      <c r="D91" s="126">
        <v>200</v>
      </c>
      <c r="E91" s="43">
        <v>0.68</v>
      </c>
      <c r="F91" s="43">
        <v>0.28</v>
      </c>
      <c r="G91" s="43">
        <v>29.62</v>
      </c>
      <c r="H91" s="43">
        <v>123.72</v>
      </c>
      <c r="I91" s="28">
        <v>0.014</v>
      </c>
      <c r="J91" s="28">
        <v>0.28</v>
      </c>
      <c r="K91" s="28">
        <v>163.4</v>
      </c>
      <c r="L91" s="28">
        <v>0.76</v>
      </c>
      <c r="M91" s="28">
        <v>12.6</v>
      </c>
      <c r="N91" s="28">
        <v>3.4</v>
      </c>
      <c r="O91" s="28">
        <v>3.4</v>
      </c>
      <c r="P91" s="28">
        <v>0.66</v>
      </c>
      <c r="Q91" s="114"/>
    </row>
    <row r="92" spans="1:17" ht="15">
      <c r="A92" s="47"/>
      <c r="B92" s="198" t="s">
        <v>24</v>
      </c>
      <c r="C92" s="47"/>
      <c r="D92" s="187" t="s">
        <v>25</v>
      </c>
      <c r="E92" s="43">
        <v>2.7</v>
      </c>
      <c r="F92" s="43">
        <v>0.7</v>
      </c>
      <c r="G92" s="43">
        <v>16.3</v>
      </c>
      <c r="H92" s="43">
        <v>87</v>
      </c>
      <c r="I92" s="28">
        <v>0.06</v>
      </c>
      <c r="J92" s="28">
        <v>0</v>
      </c>
      <c r="K92" s="28">
        <v>0</v>
      </c>
      <c r="L92" s="28">
        <v>0.6</v>
      </c>
      <c r="M92" s="28">
        <v>10</v>
      </c>
      <c r="N92" s="28">
        <v>32</v>
      </c>
      <c r="O92" s="28">
        <v>7.1</v>
      </c>
      <c r="P92" s="28">
        <v>0.6</v>
      </c>
      <c r="Q92" s="114"/>
    </row>
    <row r="93" spans="1:17" ht="15">
      <c r="A93" s="42"/>
      <c r="B93" s="198" t="s">
        <v>28</v>
      </c>
      <c r="C93" s="47"/>
      <c r="D93" s="187" t="s">
        <v>29</v>
      </c>
      <c r="E93" s="43">
        <v>1.1</v>
      </c>
      <c r="F93" s="43">
        <v>0.2</v>
      </c>
      <c r="G93" s="43">
        <v>9.4</v>
      </c>
      <c r="H93" s="43">
        <v>44</v>
      </c>
      <c r="I93" s="28">
        <v>0.04</v>
      </c>
      <c r="J93" s="28">
        <v>0</v>
      </c>
      <c r="K93" s="28">
        <v>0</v>
      </c>
      <c r="L93" s="28">
        <v>0.6</v>
      </c>
      <c r="M93" s="28">
        <v>10</v>
      </c>
      <c r="N93" s="28">
        <v>32</v>
      </c>
      <c r="O93" s="28">
        <v>7.1</v>
      </c>
      <c r="P93" s="28">
        <v>0.6</v>
      </c>
      <c r="Q93" s="114"/>
    </row>
    <row r="94" spans="1:17" ht="15">
      <c r="A94" s="42"/>
      <c r="B94" s="199" t="s">
        <v>37</v>
      </c>
      <c r="C94" s="42"/>
      <c r="D94" s="127"/>
      <c r="E94" s="110">
        <f aca="true" t="shared" si="7" ref="E94:M94">SUM(E88:E93)</f>
        <v>27.39</v>
      </c>
      <c r="F94" s="110">
        <f t="shared" si="7"/>
        <v>29.33</v>
      </c>
      <c r="G94" s="110">
        <f t="shared" si="7"/>
        <v>121.22000000000001</v>
      </c>
      <c r="H94" s="110">
        <f t="shared" si="7"/>
        <v>833.24</v>
      </c>
      <c r="I94" s="110">
        <f t="shared" si="7"/>
        <v>47.154</v>
      </c>
      <c r="J94" s="110">
        <f t="shared" si="7"/>
        <v>41.1</v>
      </c>
      <c r="K94" s="110">
        <f t="shared" si="7"/>
        <v>173.738</v>
      </c>
      <c r="L94" s="110">
        <f t="shared" si="7"/>
        <v>3.18</v>
      </c>
      <c r="M94" s="110">
        <f t="shared" si="7"/>
        <v>180.28</v>
      </c>
      <c r="N94" s="110">
        <v>281.72</v>
      </c>
      <c r="O94" s="110">
        <f>SUM(O88:O93)</f>
        <v>163.79</v>
      </c>
      <c r="P94" s="110">
        <f>SUM(P88:P93)</f>
        <v>9.719999999999999</v>
      </c>
      <c r="Q94" s="114"/>
    </row>
    <row r="95" spans="1:17" ht="15">
      <c r="A95" s="43"/>
      <c r="B95" s="219" t="s">
        <v>38</v>
      </c>
      <c r="C95" s="47"/>
      <c r="D95" s="126"/>
      <c r="E95" s="117">
        <f aca="true" t="shared" si="8" ref="E95:P95">E86+E94</f>
        <v>64.60000000000001</v>
      </c>
      <c r="F95" s="117">
        <f t="shared" si="8"/>
        <v>30.61</v>
      </c>
      <c r="G95" s="117">
        <f t="shared" si="8"/>
        <v>233.9</v>
      </c>
      <c r="H95" s="117">
        <f t="shared" si="8"/>
        <v>1722.73</v>
      </c>
      <c r="I95" s="117">
        <f t="shared" si="8"/>
        <v>48.124</v>
      </c>
      <c r="J95" s="117">
        <f t="shared" si="8"/>
        <v>66.22</v>
      </c>
      <c r="K95" s="117">
        <f t="shared" si="8"/>
        <v>273.498</v>
      </c>
      <c r="L95" s="117">
        <f t="shared" si="8"/>
        <v>9.03</v>
      </c>
      <c r="M95" s="117">
        <f t="shared" si="8"/>
        <v>485.93999999999994</v>
      </c>
      <c r="N95" s="117">
        <f t="shared" si="8"/>
        <v>995.4300000000001</v>
      </c>
      <c r="O95" s="117">
        <f t="shared" si="8"/>
        <v>284.68</v>
      </c>
      <c r="P95" s="117">
        <f t="shared" si="8"/>
        <v>24.229999999999997</v>
      </c>
      <c r="Q95" s="114"/>
    </row>
    <row r="96" spans="1:16" ht="15">
      <c r="A96" s="61"/>
      <c r="B96" s="13"/>
      <c r="C96" s="14"/>
      <c r="D96" s="2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</row>
    <row r="97" spans="1:16" ht="15">
      <c r="A97" s="61"/>
      <c r="B97" s="13"/>
      <c r="C97" s="14"/>
      <c r="D97" s="2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</row>
    <row r="98" spans="1:16" ht="15">
      <c r="A98" s="61"/>
      <c r="B98" s="13"/>
      <c r="C98" s="14"/>
      <c r="D98" s="2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</row>
    <row r="99" spans="1:16" ht="15">
      <c r="A99" s="61"/>
      <c r="B99" s="13"/>
      <c r="C99" s="14"/>
      <c r="D99" s="2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</row>
    <row r="100" spans="1:16" ht="15">
      <c r="A100" s="61"/>
      <c r="B100" s="13"/>
      <c r="C100" s="14"/>
      <c r="D100" s="2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</row>
    <row r="101" spans="1:16" ht="15">
      <c r="A101" s="61"/>
      <c r="B101" s="13"/>
      <c r="C101" s="14"/>
      <c r="D101" s="2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</row>
    <row r="102" spans="1:16" ht="15">
      <c r="A102" s="61"/>
      <c r="B102" s="13"/>
      <c r="C102" s="14"/>
      <c r="D102" s="2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</row>
    <row r="103" spans="1:16" ht="15">
      <c r="A103" s="61"/>
      <c r="B103" s="13"/>
      <c r="C103" s="14"/>
      <c r="D103" s="2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</row>
    <row r="104" spans="1:16" ht="15">
      <c r="A104" s="9"/>
      <c r="B104" s="19"/>
      <c r="C104" s="9"/>
      <c r="D104" s="192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ht="33.75" customHeight="1">
      <c r="A105" s="9"/>
      <c r="B105" s="19"/>
      <c r="C105" s="9"/>
      <c r="D105" s="192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 ht="15">
      <c r="A106" s="9"/>
      <c r="B106" s="19"/>
      <c r="C106" s="9"/>
      <c r="D106" s="192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15" customHeight="1">
      <c r="A107" s="9"/>
      <c r="B107" s="19"/>
      <c r="C107" s="9"/>
      <c r="D107" s="192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 ht="35.25" customHeight="1">
      <c r="A108" s="239" t="s">
        <v>106</v>
      </c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</row>
    <row r="109" spans="1:16" ht="15">
      <c r="A109" s="9"/>
      <c r="B109" s="19"/>
      <c r="C109" s="9"/>
      <c r="D109" s="192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51">
        <v>3</v>
      </c>
    </row>
    <row r="110" spans="1:16" ht="15">
      <c r="A110" s="32" t="s">
        <v>0</v>
      </c>
      <c r="B110" s="203" t="s">
        <v>1</v>
      </c>
      <c r="C110" s="82"/>
      <c r="D110" s="150" t="s">
        <v>2</v>
      </c>
      <c r="E110" s="240" t="s">
        <v>3</v>
      </c>
      <c r="F110" s="241"/>
      <c r="G110" s="242"/>
      <c r="H110" s="33" t="s">
        <v>4</v>
      </c>
      <c r="I110" s="98" t="s">
        <v>5</v>
      </c>
      <c r="J110" s="99"/>
      <c r="K110" s="99"/>
      <c r="L110" s="100"/>
      <c r="M110" s="240" t="s">
        <v>6</v>
      </c>
      <c r="N110" s="241"/>
      <c r="O110" s="241"/>
      <c r="P110" s="242"/>
    </row>
    <row r="111" spans="1:16" ht="15.75">
      <c r="A111" s="34" t="s">
        <v>7</v>
      </c>
      <c r="B111" s="204"/>
      <c r="C111" s="83" t="s">
        <v>8</v>
      </c>
      <c r="D111" s="182"/>
      <c r="E111" s="34" t="s">
        <v>9</v>
      </c>
      <c r="F111" s="34" t="s">
        <v>10</v>
      </c>
      <c r="G111" s="34" t="s">
        <v>11</v>
      </c>
      <c r="H111" s="34" t="s">
        <v>12</v>
      </c>
      <c r="I111" s="35" t="s">
        <v>40</v>
      </c>
      <c r="J111" s="35" t="s">
        <v>13</v>
      </c>
      <c r="K111" s="35" t="s">
        <v>14</v>
      </c>
      <c r="L111" s="35" t="s">
        <v>15</v>
      </c>
      <c r="M111" s="36" t="s">
        <v>16</v>
      </c>
      <c r="N111" s="36" t="s">
        <v>17</v>
      </c>
      <c r="O111" s="36" t="s">
        <v>18</v>
      </c>
      <c r="P111" s="36" t="s">
        <v>19</v>
      </c>
    </row>
    <row r="112" spans="1:16" ht="15">
      <c r="A112" s="35">
        <v>1</v>
      </c>
      <c r="B112" s="156">
        <v>2</v>
      </c>
      <c r="C112" s="28">
        <v>3</v>
      </c>
      <c r="D112" s="183">
        <v>3</v>
      </c>
      <c r="E112" s="37">
        <v>4</v>
      </c>
      <c r="F112" s="37">
        <v>5</v>
      </c>
      <c r="G112" s="37">
        <v>6</v>
      </c>
      <c r="H112" s="37">
        <v>7</v>
      </c>
      <c r="I112" s="35">
        <v>8</v>
      </c>
      <c r="J112" s="35">
        <v>9</v>
      </c>
      <c r="K112" s="35">
        <v>10</v>
      </c>
      <c r="L112" s="35">
        <v>11</v>
      </c>
      <c r="M112" s="36">
        <v>12</v>
      </c>
      <c r="N112" s="36">
        <v>13</v>
      </c>
      <c r="O112" s="36">
        <v>14</v>
      </c>
      <c r="P112" s="36">
        <v>15</v>
      </c>
    </row>
    <row r="113" spans="1:16" ht="28.5" customHeight="1">
      <c r="A113" s="38"/>
      <c r="B113" s="206" t="s">
        <v>60</v>
      </c>
      <c r="C113" s="41"/>
      <c r="D113" s="185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1:16" ht="15">
      <c r="A114" s="41" t="s">
        <v>20</v>
      </c>
      <c r="B114" s="206"/>
      <c r="C114" s="38"/>
      <c r="D114" s="185"/>
      <c r="E114" s="243" t="s">
        <v>33</v>
      </c>
      <c r="F114" s="243"/>
      <c r="G114" s="39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1:16" ht="32.25" customHeight="1">
      <c r="A115" s="238" t="s">
        <v>105</v>
      </c>
      <c r="B115" s="238"/>
      <c r="C115" s="38"/>
      <c r="D115" s="185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ht="28.5">
      <c r="A116" s="111" t="s">
        <v>47</v>
      </c>
      <c r="B116" s="220" t="s">
        <v>108</v>
      </c>
      <c r="C116" s="118">
        <v>170</v>
      </c>
      <c r="D116" s="178" t="s">
        <v>67</v>
      </c>
      <c r="E116" s="152">
        <v>23.7</v>
      </c>
      <c r="F116" s="138">
        <v>18.9</v>
      </c>
      <c r="G116" s="138">
        <v>25.3</v>
      </c>
      <c r="H116" s="138">
        <v>373.1</v>
      </c>
      <c r="I116" s="138">
        <v>0</v>
      </c>
      <c r="J116" s="138">
        <v>1.8</v>
      </c>
      <c r="K116" s="138">
        <v>0.3</v>
      </c>
      <c r="L116" s="138">
        <v>0.7</v>
      </c>
      <c r="M116" s="138">
        <v>185</v>
      </c>
      <c r="N116" s="138">
        <v>32.9</v>
      </c>
      <c r="O116" s="138">
        <v>264.2</v>
      </c>
      <c r="P116" s="138">
        <v>2.1</v>
      </c>
    </row>
    <row r="117" spans="1:16" ht="15">
      <c r="A117" s="44">
        <v>97</v>
      </c>
      <c r="B117" s="218" t="s">
        <v>32</v>
      </c>
      <c r="C117" s="45"/>
      <c r="D117" s="151">
        <v>10</v>
      </c>
      <c r="E117" s="153">
        <v>2.6</v>
      </c>
      <c r="F117" s="153">
        <v>2.6</v>
      </c>
      <c r="G117" s="153">
        <v>3.2</v>
      </c>
      <c r="H117" s="153">
        <v>40</v>
      </c>
      <c r="I117" s="154">
        <v>0.08</v>
      </c>
      <c r="J117" s="154">
        <v>0</v>
      </c>
      <c r="K117" s="154">
        <v>0</v>
      </c>
      <c r="L117" s="154">
        <v>1.2</v>
      </c>
      <c r="M117" s="154">
        <v>65</v>
      </c>
      <c r="N117" s="154">
        <v>112</v>
      </c>
      <c r="O117" s="154">
        <v>16</v>
      </c>
      <c r="P117" s="154">
        <v>0.8</v>
      </c>
    </row>
    <row r="118" spans="1:16" ht="15">
      <c r="A118" s="43">
        <v>96</v>
      </c>
      <c r="B118" s="198" t="s">
        <v>31</v>
      </c>
      <c r="C118" s="47"/>
      <c r="D118" s="126">
        <v>5</v>
      </c>
      <c r="E118" s="136">
        <v>0</v>
      </c>
      <c r="F118" s="136">
        <v>4.2</v>
      </c>
      <c r="G118" s="136">
        <v>0.1</v>
      </c>
      <c r="H118" s="136">
        <v>38.5</v>
      </c>
      <c r="I118" s="137">
        <v>0</v>
      </c>
      <c r="J118" s="137">
        <v>0</v>
      </c>
      <c r="K118" s="137">
        <v>0.04</v>
      </c>
      <c r="L118" s="137">
        <v>0</v>
      </c>
      <c r="M118" s="137">
        <v>2.4</v>
      </c>
      <c r="N118" s="137">
        <v>0.01</v>
      </c>
      <c r="O118" s="137">
        <v>0.05</v>
      </c>
      <c r="P118" s="137">
        <v>0.02</v>
      </c>
    </row>
    <row r="119" spans="1:16" ht="15">
      <c r="A119" s="43">
        <v>685</v>
      </c>
      <c r="B119" s="198" t="s">
        <v>23</v>
      </c>
      <c r="C119" s="47"/>
      <c r="D119" s="126">
        <v>200</v>
      </c>
      <c r="E119" s="136">
        <v>0.2</v>
      </c>
      <c r="F119" s="136">
        <v>0</v>
      </c>
      <c r="G119" s="136">
        <v>15</v>
      </c>
      <c r="H119" s="136">
        <v>58</v>
      </c>
      <c r="I119" s="137">
        <v>0</v>
      </c>
      <c r="J119" s="137">
        <v>2.2</v>
      </c>
      <c r="K119" s="137">
        <v>0</v>
      </c>
      <c r="L119" s="137">
        <v>0</v>
      </c>
      <c r="M119" s="137">
        <v>87</v>
      </c>
      <c r="N119" s="137">
        <v>68</v>
      </c>
      <c r="O119" s="137">
        <v>14</v>
      </c>
      <c r="P119" s="137">
        <v>0.8</v>
      </c>
    </row>
    <row r="120" spans="1:16" ht="15">
      <c r="A120" s="114"/>
      <c r="B120" s="221" t="s">
        <v>24</v>
      </c>
      <c r="C120" s="102"/>
      <c r="D120" s="193" t="s">
        <v>92</v>
      </c>
      <c r="E120" s="136">
        <v>4.04</v>
      </c>
      <c r="F120" s="136">
        <v>0.8</v>
      </c>
      <c r="G120" s="136">
        <v>24.2</v>
      </c>
      <c r="H120" s="136">
        <v>130</v>
      </c>
      <c r="I120" s="137">
        <v>0.1</v>
      </c>
      <c r="J120" s="137">
        <v>0</v>
      </c>
      <c r="K120" s="137">
        <v>0</v>
      </c>
      <c r="L120" s="137">
        <v>0.9</v>
      </c>
      <c r="M120" s="137">
        <v>15</v>
      </c>
      <c r="N120" s="137">
        <v>49.36</v>
      </c>
      <c r="O120" s="137">
        <v>10.64</v>
      </c>
      <c r="P120" s="137">
        <v>0.9</v>
      </c>
    </row>
    <row r="121" spans="1:16" ht="15">
      <c r="A121" s="42"/>
      <c r="B121" s="199" t="s">
        <v>37</v>
      </c>
      <c r="C121" s="42"/>
      <c r="D121" s="127"/>
      <c r="E121" s="131">
        <f aca="true" t="shared" si="9" ref="E121:P121">SUM(E116:E120)</f>
        <v>30.54</v>
      </c>
      <c r="F121" s="131">
        <f t="shared" si="9"/>
        <v>26.5</v>
      </c>
      <c r="G121" s="131">
        <f t="shared" si="9"/>
        <v>67.8</v>
      </c>
      <c r="H121" s="131">
        <f t="shared" si="9"/>
        <v>639.6</v>
      </c>
      <c r="I121" s="131">
        <f t="shared" si="9"/>
        <v>0.18</v>
      </c>
      <c r="J121" s="131">
        <f t="shared" si="9"/>
        <v>4</v>
      </c>
      <c r="K121" s="131">
        <f t="shared" si="9"/>
        <v>0.33999999999999997</v>
      </c>
      <c r="L121" s="131">
        <f t="shared" si="9"/>
        <v>2.8</v>
      </c>
      <c r="M121" s="131">
        <f t="shared" si="9"/>
        <v>354.4</v>
      </c>
      <c r="N121" s="131">
        <f t="shared" si="9"/>
        <v>262.27</v>
      </c>
      <c r="O121" s="131">
        <f t="shared" si="9"/>
        <v>304.89</v>
      </c>
      <c r="P121" s="131">
        <f t="shared" si="9"/>
        <v>4.620000000000001</v>
      </c>
    </row>
    <row r="122" spans="1:16" ht="15">
      <c r="A122" s="9"/>
      <c r="B122" s="19"/>
      <c r="C122" s="9"/>
      <c r="D122" s="27"/>
      <c r="E122" s="141" t="s">
        <v>26</v>
      </c>
      <c r="F122" s="141"/>
      <c r="G122" s="141"/>
      <c r="H122" s="142"/>
      <c r="I122" s="142"/>
      <c r="J122" s="142"/>
      <c r="K122" s="142"/>
      <c r="L122" s="142"/>
      <c r="M122" s="142"/>
      <c r="N122" s="142"/>
      <c r="O122" s="142"/>
      <c r="P122" s="142"/>
    </row>
    <row r="123" spans="1:16" ht="15">
      <c r="A123" s="57"/>
      <c r="B123" s="207" t="s">
        <v>118</v>
      </c>
      <c r="C123" s="45"/>
      <c r="D123" s="186">
        <v>30</v>
      </c>
      <c r="E123" s="143">
        <f>2.4/2</f>
        <v>1.2</v>
      </c>
      <c r="F123" s="143">
        <f>0.4/2</f>
        <v>0.2</v>
      </c>
      <c r="G123" s="143">
        <f>5.5/2</f>
        <v>2.75</v>
      </c>
      <c r="H123" s="143">
        <f>25/2</f>
        <v>12.5</v>
      </c>
      <c r="I123" s="143">
        <f>46.6/2</f>
        <v>23.3</v>
      </c>
      <c r="J123" s="143">
        <f>0.14/2</f>
        <v>0.07</v>
      </c>
      <c r="K123" s="144">
        <f>0.04/2</f>
        <v>0.02</v>
      </c>
      <c r="L123" s="144">
        <f>0.34/2</f>
        <v>0.17</v>
      </c>
      <c r="M123" s="144">
        <f>76.66/2</f>
        <v>38.33</v>
      </c>
      <c r="N123" s="144">
        <f>70/2</f>
        <v>35</v>
      </c>
      <c r="O123" s="144">
        <f>46.66/2</f>
        <v>23.33</v>
      </c>
      <c r="P123" s="144">
        <f>1/2</f>
        <v>0.5</v>
      </c>
    </row>
    <row r="124" spans="1:16" ht="15">
      <c r="A124" s="57">
        <v>110</v>
      </c>
      <c r="B124" s="201" t="s">
        <v>89</v>
      </c>
      <c r="C124" s="85"/>
      <c r="D124" s="149" t="s">
        <v>34</v>
      </c>
      <c r="E124" s="145">
        <v>2.05</v>
      </c>
      <c r="F124" s="145">
        <v>6.7</v>
      </c>
      <c r="G124" s="145">
        <v>15.2</v>
      </c>
      <c r="H124" s="145">
        <v>130</v>
      </c>
      <c r="I124" s="146">
        <v>8.9</v>
      </c>
      <c r="J124" s="146">
        <v>8.2</v>
      </c>
      <c r="K124" s="146">
        <v>10.14</v>
      </c>
      <c r="L124" s="146">
        <v>0.3</v>
      </c>
      <c r="M124" s="146">
        <v>32.4</v>
      </c>
      <c r="N124" s="146">
        <v>74</v>
      </c>
      <c r="O124" s="146">
        <v>10</v>
      </c>
      <c r="P124" s="147">
        <v>0.3</v>
      </c>
    </row>
    <row r="125" spans="1:16" ht="15">
      <c r="A125" s="43" t="s">
        <v>72</v>
      </c>
      <c r="B125" s="198" t="s">
        <v>91</v>
      </c>
      <c r="C125" s="95"/>
      <c r="D125" s="126" t="s">
        <v>90</v>
      </c>
      <c r="E125" s="153">
        <v>17.4</v>
      </c>
      <c r="F125" s="153">
        <v>23.24</v>
      </c>
      <c r="G125" s="153">
        <v>21.8</v>
      </c>
      <c r="H125" s="153">
        <v>366</v>
      </c>
      <c r="I125" s="154">
        <v>0.02</v>
      </c>
      <c r="J125" s="154">
        <v>7.6</v>
      </c>
      <c r="K125" s="154">
        <v>174.3</v>
      </c>
      <c r="L125" s="154">
        <v>4.18</v>
      </c>
      <c r="M125" s="154">
        <v>26.54</v>
      </c>
      <c r="N125" s="154">
        <v>204.6</v>
      </c>
      <c r="O125" s="154">
        <v>38.94</v>
      </c>
      <c r="P125" s="154">
        <v>3.02</v>
      </c>
    </row>
    <row r="126" spans="1:16" ht="15">
      <c r="A126" s="43">
        <v>514</v>
      </c>
      <c r="B126" s="198" t="s">
        <v>50</v>
      </c>
      <c r="C126" s="47"/>
      <c r="D126" s="126">
        <v>150</v>
      </c>
      <c r="E126" s="136">
        <v>14.1</v>
      </c>
      <c r="F126" s="136">
        <v>6.9</v>
      </c>
      <c r="G126" s="136">
        <v>33.4</v>
      </c>
      <c r="H126" s="136">
        <v>255</v>
      </c>
      <c r="I126" s="137">
        <v>0</v>
      </c>
      <c r="J126" s="137">
        <v>2.8</v>
      </c>
      <c r="K126" s="137">
        <v>0</v>
      </c>
      <c r="L126" s="137">
        <v>0.2</v>
      </c>
      <c r="M126" s="137">
        <v>18</v>
      </c>
      <c r="N126" s="137">
        <v>10</v>
      </c>
      <c r="O126" s="137">
        <v>4</v>
      </c>
      <c r="P126" s="137">
        <v>0.6</v>
      </c>
    </row>
    <row r="127" spans="1:16" ht="15">
      <c r="A127" s="61">
        <v>631</v>
      </c>
      <c r="B127" s="198" t="s">
        <v>51</v>
      </c>
      <c r="C127" s="47"/>
      <c r="D127" s="126">
        <v>200</v>
      </c>
      <c r="E127" s="136">
        <v>0.2</v>
      </c>
      <c r="F127" s="136">
        <v>0</v>
      </c>
      <c r="G127" s="136">
        <v>15</v>
      </c>
      <c r="H127" s="136">
        <v>58</v>
      </c>
      <c r="I127" s="137">
        <v>0</v>
      </c>
      <c r="J127" s="137">
        <v>2.2</v>
      </c>
      <c r="K127" s="137">
        <v>0</v>
      </c>
      <c r="L127" s="137">
        <v>0</v>
      </c>
      <c r="M127" s="137">
        <v>87</v>
      </c>
      <c r="N127" s="137">
        <v>68</v>
      </c>
      <c r="O127" s="137">
        <v>14</v>
      </c>
      <c r="P127" s="137">
        <v>0.8</v>
      </c>
    </row>
    <row r="128" spans="1:16" ht="15">
      <c r="A128" s="43"/>
      <c r="B128" s="198" t="s">
        <v>78</v>
      </c>
      <c r="C128" s="47"/>
      <c r="D128" s="126">
        <v>30</v>
      </c>
      <c r="E128" s="139">
        <v>4.8</v>
      </c>
      <c r="F128" s="139">
        <v>19.9</v>
      </c>
      <c r="G128" s="139">
        <v>22.1</v>
      </c>
      <c r="H128" s="139">
        <v>149.8</v>
      </c>
      <c r="I128" s="139">
        <v>0</v>
      </c>
      <c r="J128" s="139">
        <v>1.9</v>
      </c>
      <c r="K128" s="140">
        <v>0</v>
      </c>
      <c r="L128" s="140">
        <v>0</v>
      </c>
      <c r="M128" s="140">
        <v>17</v>
      </c>
      <c r="N128" s="140">
        <v>9</v>
      </c>
      <c r="O128" s="140">
        <v>7</v>
      </c>
      <c r="P128" s="140">
        <v>0.09</v>
      </c>
    </row>
    <row r="129" spans="1:16" ht="15">
      <c r="A129" s="101"/>
      <c r="B129" s="198" t="s">
        <v>24</v>
      </c>
      <c r="C129" s="47"/>
      <c r="D129" s="187" t="s">
        <v>25</v>
      </c>
      <c r="E129" s="136">
        <v>2.7</v>
      </c>
      <c r="F129" s="136">
        <v>0.7</v>
      </c>
      <c r="G129" s="136">
        <v>16.3</v>
      </c>
      <c r="H129" s="136">
        <v>87</v>
      </c>
      <c r="I129" s="137">
        <v>0.06</v>
      </c>
      <c r="J129" s="137">
        <v>0</v>
      </c>
      <c r="K129" s="137">
        <v>0</v>
      </c>
      <c r="L129" s="137">
        <v>0.6</v>
      </c>
      <c r="M129" s="137">
        <v>10</v>
      </c>
      <c r="N129" s="137">
        <v>32</v>
      </c>
      <c r="O129" s="137">
        <v>7.1</v>
      </c>
      <c r="P129" s="137">
        <v>0.6</v>
      </c>
    </row>
    <row r="130" spans="1:16" ht="15">
      <c r="A130" s="43"/>
      <c r="B130" s="198" t="s">
        <v>28</v>
      </c>
      <c r="C130" s="47"/>
      <c r="D130" s="187" t="s">
        <v>29</v>
      </c>
      <c r="E130" s="136">
        <v>1.1</v>
      </c>
      <c r="F130" s="136">
        <v>0.2</v>
      </c>
      <c r="G130" s="136">
        <v>9.4</v>
      </c>
      <c r="H130" s="136">
        <v>44</v>
      </c>
      <c r="I130" s="137">
        <v>0.04</v>
      </c>
      <c r="J130" s="137">
        <v>0</v>
      </c>
      <c r="K130" s="137">
        <v>0</v>
      </c>
      <c r="L130" s="137">
        <v>0.6</v>
      </c>
      <c r="M130" s="137">
        <v>10</v>
      </c>
      <c r="N130" s="137">
        <v>32</v>
      </c>
      <c r="O130" s="137">
        <v>7.1</v>
      </c>
      <c r="P130" s="137">
        <v>0.6</v>
      </c>
    </row>
    <row r="131" spans="1:16" ht="15">
      <c r="A131" s="43"/>
      <c r="B131" s="198" t="s">
        <v>37</v>
      </c>
      <c r="C131" s="47"/>
      <c r="D131" s="187"/>
      <c r="E131" s="155">
        <f>SUM(E123:E130)</f>
        <v>43.550000000000004</v>
      </c>
      <c r="F131" s="155">
        <f aca="true" t="shared" si="10" ref="F131:P131">SUM(F123:F130)</f>
        <v>57.84</v>
      </c>
      <c r="G131" s="155">
        <f t="shared" si="10"/>
        <v>135.95</v>
      </c>
      <c r="H131" s="155">
        <f t="shared" si="10"/>
        <v>1102.3</v>
      </c>
      <c r="I131" s="155">
        <f t="shared" si="10"/>
        <v>32.32000000000001</v>
      </c>
      <c r="J131" s="155">
        <f t="shared" si="10"/>
        <v>22.769999999999996</v>
      </c>
      <c r="K131" s="155">
        <f t="shared" si="10"/>
        <v>184.46</v>
      </c>
      <c r="L131" s="155">
        <f t="shared" si="10"/>
        <v>6.049999999999999</v>
      </c>
      <c r="M131" s="155">
        <f t="shared" si="10"/>
        <v>239.26999999999998</v>
      </c>
      <c r="N131" s="155">
        <f t="shared" si="10"/>
        <v>464.6</v>
      </c>
      <c r="O131" s="155">
        <f t="shared" si="10"/>
        <v>111.46999999999998</v>
      </c>
      <c r="P131" s="155">
        <f t="shared" si="10"/>
        <v>6.509999999999999</v>
      </c>
    </row>
    <row r="132" spans="1:16" ht="15">
      <c r="A132" s="42"/>
      <c r="B132" s="222" t="s">
        <v>38</v>
      </c>
      <c r="C132" s="110"/>
      <c r="D132" s="135"/>
      <c r="E132" s="131">
        <f aca="true" t="shared" si="11" ref="E132:P132">E121+E131</f>
        <v>74.09</v>
      </c>
      <c r="F132" s="131">
        <f t="shared" si="11"/>
        <v>84.34</v>
      </c>
      <c r="G132" s="131">
        <f t="shared" si="11"/>
        <v>203.75</v>
      </c>
      <c r="H132" s="131">
        <f t="shared" si="11"/>
        <v>1741.9</v>
      </c>
      <c r="I132" s="131">
        <f t="shared" si="11"/>
        <v>32.50000000000001</v>
      </c>
      <c r="J132" s="131">
        <f t="shared" si="11"/>
        <v>26.769999999999996</v>
      </c>
      <c r="K132" s="131">
        <f t="shared" si="11"/>
        <v>184.8</v>
      </c>
      <c r="L132" s="131">
        <f t="shared" si="11"/>
        <v>8.849999999999998</v>
      </c>
      <c r="M132" s="131">
        <f t="shared" si="11"/>
        <v>593.67</v>
      </c>
      <c r="N132" s="131">
        <f t="shared" si="11"/>
        <v>726.87</v>
      </c>
      <c r="O132" s="131">
        <f t="shared" si="11"/>
        <v>416.35999999999996</v>
      </c>
      <c r="P132" s="131">
        <f t="shared" si="11"/>
        <v>11.129999999999999</v>
      </c>
    </row>
    <row r="133" spans="1:17" ht="15">
      <c r="A133" s="38"/>
      <c r="B133" s="223"/>
      <c r="C133" s="89"/>
      <c r="D133" s="132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12"/>
    </row>
    <row r="134" spans="1:17" ht="52.5" customHeight="1">
      <c r="A134" s="9"/>
      <c r="B134" s="19"/>
      <c r="C134" s="9"/>
      <c r="D134" s="192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12"/>
    </row>
    <row r="135" spans="1:17" ht="52.5" customHeight="1">
      <c r="A135" s="9"/>
      <c r="B135" s="19"/>
      <c r="C135" s="9"/>
      <c r="D135" s="192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12"/>
    </row>
    <row r="136" spans="1:17" ht="52.5" customHeight="1">
      <c r="A136" s="9"/>
      <c r="B136" s="19"/>
      <c r="C136" s="9"/>
      <c r="D136" s="192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12"/>
    </row>
    <row r="137" spans="1:17" ht="28.5" customHeight="1">
      <c r="A137" s="9"/>
      <c r="B137" s="19"/>
      <c r="C137" s="9"/>
      <c r="D137" s="192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12"/>
    </row>
    <row r="138" spans="1:17" ht="15">
      <c r="A138" s="9"/>
      <c r="B138" s="19"/>
      <c r="C138" s="9"/>
      <c r="D138" s="192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12"/>
    </row>
    <row r="139" spans="1:16" ht="15" customHeight="1">
      <c r="A139" s="9"/>
      <c r="B139" s="19"/>
      <c r="C139" s="9"/>
      <c r="D139" s="192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1:16" ht="36.75" customHeight="1">
      <c r="A140" s="239" t="s">
        <v>106</v>
      </c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</row>
    <row r="141" spans="1:16" ht="15">
      <c r="A141" s="9"/>
      <c r="B141" s="19"/>
      <c r="C141" s="9"/>
      <c r="D141" s="192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>
        <v>4</v>
      </c>
    </row>
    <row r="142" spans="1:16" ht="15">
      <c r="A142" s="32" t="s">
        <v>0</v>
      </c>
      <c r="B142" s="203" t="s">
        <v>1</v>
      </c>
      <c r="C142" s="82"/>
      <c r="D142" s="150" t="s">
        <v>2</v>
      </c>
      <c r="E142" s="240" t="s">
        <v>3</v>
      </c>
      <c r="F142" s="241"/>
      <c r="G142" s="242"/>
      <c r="H142" s="33" t="s">
        <v>4</v>
      </c>
      <c r="I142" s="98" t="s">
        <v>5</v>
      </c>
      <c r="J142" s="99"/>
      <c r="K142" s="99"/>
      <c r="L142" s="100"/>
      <c r="M142" s="240" t="s">
        <v>6</v>
      </c>
      <c r="N142" s="241"/>
      <c r="O142" s="241"/>
      <c r="P142" s="242"/>
    </row>
    <row r="143" spans="1:16" ht="15.75">
      <c r="A143" s="34" t="s">
        <v>7</v>
      </c>
      <c r="B143" s="204"/>
      <c r="C143" s="83" t="s">
        <v>8</v>
      </c>
      <c r="D143" s="182"/>
      <c r="E143" s="34" t="s">
        <v>9</v>
      </c>
      <c r="F143" s="34" t="s">
        <v>10</v>
      </c>
      <c r="G143" s="34" t="s">
        <v>11</v>
      </c>
      <c r="H143" s="34" t="s">
        <v>12</v>
      </c>
      <c r="I143" s="35" t="s">
        <v>40</v>
      </c>
      <c r="J143" s="35" t="s">
        <v>13</v>
      </c>
      <c r="K143" s="35" t="s">
        <v>14</v>
      </c>
      <c r="L143" s="35" t="s">
        <v>15</v>
      </c>
      <c r="M143" s="36" t="s">
        <v>16</v>
      </c>
      <c r="N143" s="36" t="s">
        <v>17</v>
      </c>
      <c r="O143" s="36" t="s">
        <v>18</v>
      </c>
      <c r="P143" s="36" t="s">
        <v>19</v>
      </c>
    </row>
    <row r="144" spans="1:16" ht="15">
      <c r="A144" s="35">
        <v>1</v>
      </c>
      <c r="B144" s="156">
        <v>2</v>
      </c>
      <c r="C144" s="28">
        <v>3</v>
      </c>
      <c r="D144" s="183">
        <v>3</v>
      </c>
      <c r="E144" s="37">
        <v>4</v>
      </c>
      <c r="F144" s="37">
        <v>5</v>
      </c>
      <c r="G144" s="37">
        <v>6</v>
      </c>
      <c r="H144" s="37">
        <v>7</v>
      </c>
      <c r="I144" s="35">
        <v>8</v>
      </c>
      <c r="J144" s="35">
        <v>9</v>
      </c>
      <c r="K144" s="35">
        <v>10</v>
      </c>
      <c r="L144" s="35">
        <v>11</v>
      </c>
      <c r="M144" s="36">
        <v>12</v>
      </c>
      <c r="N144" s="36">
        <v>13</v>
      </c>
      <c r="O144" s="36">
        <v>14</v>
      </c>
      <c r="P144" s="36">
        <v>15</v>
      </c>
    </row>
    <row r="145" spans="1:16" ht="15">
      <c r="A145" s="38"/>
      <c r="B145" s="206" t="s">
        <v>61</v>
      </c>
      <c r="C145" s="41"/>
      <c r="D145" s="185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</row>
    <row r="146" spans="1:16" ht="15">
      <c r="A146" s="41" t="s">
        <v>20</v>
      </c>
      <c r="B146" s="206"/>
      <c r="C146" s="38"/>
      <c r="D146" s="185"/>
      <c r="E146" s="243" t="s">
        <v>30</v>
      </c>
      <c r="F146" s="243"/>
      <c r="G146" s="39"/>
      <c r="H146" s="40"/>
      <c r="I146" s="40"/>
      <c r="J146" s="40"/>
      <c r="K146" s="40"/>
      <c r="L146" s="40"/>
      <c r="M146" s="40"/>
      <c r="N146" s="40"/>
      <c r="O146" s="40"/>
      <c r="P146" s="40"/>
    </row>
    <row r="147" spans="1:16" ht="32.25" customHeight="1">
      <c r="A147" s="238" t="s">
        <v>105</v>
      </c>
      <c r="B147" s="238"/>
      <c r="C147" s="38"/>
      <c r="D147" s="185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</row>
    <row r="148" spans="1:16" ht="28.5">
      <c r="A148" s="43"/>
      <c r="B148" s="207" t="s">
        <v>70</v>
      </c>
      <c r="C148" s="45"/>
      <c r="D148" s="151">
        <v>60</v>
      </c>
      <c r="E148" s="153">
        <v>0.51</v>
      </c>
      <c r="F148" s="153">
        <v>0.12</v>
      </c>
      <c r="G148" s="153">
        <v>2.42</v>
      </c>
      <c r="H148" s="153">
        <v>12.8</v>
      </c>
      <c r="I148" s="154">
        <v>0.035</v>
      </c>
      <c r="J148" s="154">
        <v>11.3</v>
      </c>
      <c r="K148" s="154">
        <v>2.33</v>
      </c>
      <c r="L148" s="154">
        <v>0.2</v>
      </c>
      <c r="M148" s="154">
        <v>12.19</v>
      </c>
      <c r="N148" s="154">
        <v>22.03</v>
      </c>
      <c r="O148" s="157">
        <v>13.42</v>
      </c>
      <c r="P148" s="137">
        <v>22.03</v>
      </c>
    </row>
    <row r="149" spans="1:16" ht="15">
      <c r="A149" s="43" t="s">
        <v>100</v>
      </c>
      <c r="B149" s="207" t="s">
        <v>110</v>
      </c>
      <c r="C149" s="14"/>
      <c r="D149" s="126">
        <v>80</v>
      </c>
      <c r="E149" s="136">
        <v>10.81</v>
      </c>
      <c r="F149" s="136">
        <v>10.88</v>
      </c>
      <c r="G149" s="136">
        <v>17.57</v>
      </c>
      <c r="H149" s="136">
        <v>238.9</v>
      </c>
      <c r="I149" s="137">
        <v>0.08</v>
      </c>
      <c r="J149" s="137">
        <v>9.47</v>
      </c>
      <c r="K149" s="137">
        <v>54.59</v>
      </c>
      <c r="L149" s="137">
        <v>1.95</v>
      </c>
      <c r="M149" s="137">
        <v>38.46</v>
      </c>
      <c r="N149" s="137">
        <v>147.41</v>
      </c>
      <c r="O149" s="137">
        <v>20.29</v>
      </c>
      <c r="P149" s="137">
        <v>1.44</v>
      </c>
    </row>
    <row r="150" spans="1:16" ht="15">
      <c r="A150" s="94">
        <v>516</v>
      </c>
      <c r="B150" s="198" t="s">
        <v>113</v>
      </c>
      <c r="C150" s="95"/>
      <c r="D150" s="177" t="s">
        <v>21</v>
      </c>
      <c r="E150" s="136">
        <v>5.79</v>
      </c>
      <c r="F150" s="136">
        <v>3.03</v>
      </c>
      <c r="G150" s="136">
        <v>37.05</v>
      </c>
      <c r="H150" s="136">
        <v>198.6</v>
      </c>
      <c r="I150" s="137">
        <v>0.53</v>
      </c>
      <c r="J150" s="137">
        <v>0</v>
      </c>
      <c r="K150" s="137">
        <v>45</v>
      </c>
      <c r="L150" s="137">
        <v>0.9</v>
      </c>
      <c r="M150" s="137">
        <v>29.1</v>
      </c>
      <c r="N150" s="137">
        <v>166.5</v>
      </c>
      <c r="O150" s="137">
        <v>30.2</v>
      </c>
      <c r="P150" s="137">
        <v>1.5</v>
      </c>
    </row>
    <row r="151" spans="1:16" ht="28.5">
      <c r="A151" s="119">
        <v>2011</v>
      </c>
      <c r="B151" s="213" t="s">
        <v>75</v>
      </c>
      <c r="C151" s="113">
        <v>170</v>
      </c>
      <c r="D151" s="176">
        <v>45</v>
      </c>
      <c r="E151" s="138">
        <v>23.7</v>
      </c>
      <c r="F151" s="138">
        <v>18.9</v>
      </c>
      <c r="G151" s="138">
        <v>25.3</v>
      </c>
      <c r="H151" s="138">
        <v>373.1</v>
      </c>
      <c r="I151" s="138">
        <v>0</v>
      </c>
      <c r="J151" s="138">
        <v>1.8</v>
      </c>
      <c r="K151" s="138">
        <v>0.3</v>
      </c>
      <c r="L151" s="138">
        <v>0.7</v>
      </c>
      <c r="M151" s="138">
        <v>185</v>
      </c>
      <c r="N151" s="138">
        <v>32.9</v>
      </c>
      <c r="O151" s="138">
        <v>264.2</v>
      </c>
      <c r="P151" s="138">
        <v>2.1</v>
      </c>
    </row>
    <row r="152" spans="1:16" ht="15">
      <c r="A152" s="43">
        <v>685</v>
      </c>
      <c r="B152" s="198" t="s">
        <v>93</v>
      </c>
      <c r="C152" s="47"/>
      <c r="D152" s="126" t="s">
        <v>94</v>
      </c>
      <c r="E152" s="136">
        <v>0.2</v>
      </c>
      <c r="F152" s="136">
        <v>0</v>
      </c>
      <c r="G152" s="136">
        <v>15</v>
      </c>
      <c r="H152" s="136">
        <v>58</v>
      </c>
      <c r="I152" s="137">
        <v>0</v>
      </c>
      <c r="J152" s="137">
        <v>2.2</v>
      </c>
      <c r="K152" s="137">
        <v>0</v>
      </c>
      <c r="L152" s="137">
        <v>0</v>
      </c>
      <c r="M152" s="137">
        <v>87</v>
      </c>
      <c r="N152" s="137">
        <v>68</v>
      </c>
      <c r="O152" s="137">
        <v>14</v>
      </c>
      <c r="P152" s="137">
        <v>0.8</v>
      </c>
    </row>
    <row r="153" spans="1:16" ht="15">
      <c r="A153" s="43"/>
      <c r="B153" s="198" t="s">
        <v>28</v>
      </c>
      <c r="C153" s="47"/>
      <c r="D153" s="187" t="s">
        <v>36</v>
      </c>
      <c r="E153" s="136">
        <v>2.2</v>
      </c>
      <c r="F153" s="136">
        <v>0.4</v>
      </c>
      <c r="G153" s="136">
        <v>18.8</v>
      </c>
      <c r="H153" s="136">
        <v>88</v>
      </c>
      <c r="I153" s="137">
        <v>0.08</v>
      </c>
      <c r="J153" s="137">
        <v>0</v>
      </c>
      <c r="K153" s="137">
        <v>0</v>
      </c>
      <c r="L153" s="137">
        <v>1.2</v>
      </c>
      <c r="M153" s="137">
        <v>20</v>
      </c>
      <c r="N153" s="137">
        <v>64</v>
      </c>
      <c r="O153" s="137">
        <v>14.2</v>
      </c>
      <c r="P153" s="137">
        <v>1.2</v>
      </c>
    </row>
    <row r="154" spans="1:16" ht="15">
      <c r="A154" s="42"/>
      <c r="B154" s="199" t="s">
        <v>37</v>
      </c>
      <c r="C154" s="42"/>
      <c r="D154" s="127"/>
      <c r="E154" s="131">
        <f aca="true" t="shared" si="12" ref="E154:P154">SUM(E148:E153)</f>
        <v>43.21000000000001</v>
      </c>
      <c r="F154" s="131">
        <f t="shared" si="12"/>
        <v>33.33</v>
      </c>
      <c r="G154" s="131">
        <f t="shared" si="12"/>
        <v>116.14</v>
      </c>
      <c r="H154" s="131">
        <f t="shared" si="12"/>
        <v>969.4000000000001</v>
      </c>
      <c r="I154" s="131">
        <f t="shared" si="12"/>
        <v>0.725</v>
      </c>
      <c r="J154" s="131">
        <f t="shared" si="12"/>
        <v>24.770000000000003</v>
      </c>
      <c r="K154" s="131">
        <f t="shared" si="12"/>
        <v>102.22</v>
      </c>
      <c r="L154" s="131">
        <f t="shared" si="12"/>
        <v>4.95</v>
      </c>
      <c r="M154" s="131">
        <f t="shared" si="12"/>
        <v>371.75</v>
      </c>
      <c r="N154" s="131">
        <f t="shared" si="12"/>
        <v>500.84</v>
      </c>
      <c r="O154" s="131">
        <f t="shared" si="12"/>
        <v>356.31</v>
      </c>
      <c r="P154" s="131">
        <f t="shared" si="12"/>
        <v>29.070000000000004</v>
      </c>
    </row>
    <row r="155" spans="1:16" ht="15">
      <c r="A155" s="9"/>
      <c r="B155" s="19"/>
      <c r="C155" s="9"/>
      <c r="D155" s="27"/>
      <c r="E155" s="141" t="s">
        <v>26</v>
      </c>
      <c r="F155" s="141"/>
      <c r="G155" s="141"/>
      <c r="H155" s="142"/>
      <c r="I155" s="142"/>
      <c r="J155" s="142"/>
      <c r="K155" s="142"/>
      <c r="L155" s="142"/>
      <c r="M155" s="142"/>
      <c r="N155" s="142"/>
      <c r="O155" s="142"/>
      <c r="P155" s="142"/>
    </row>
    <row r="156" spans="1:16" ht="20.25" customHeight="1">
      <c r="A156" s="57"/>
      <c r="B156" s="207" t="s">
        <v>119</v>
      </c>
      <c r="C156" s="45"/>
      <c r="D156" s="186">
        <v>30</v>
      </c>
      <c r="E156" s="143">
        <f>2.4/2</f>
        <v>1.2</v>
      </c>
      <c r="F156" s="143">
        <f>0.4/2</f>
        <v>0.2</v>
      </c>
      <c r="G156" s="143">
        <f>5.5/2</f>
        <v>2.75</v>
      </c>
      <c r="H156" s="143">
        <f>25/2</f>
        <v>12.5</v>
      </c>
      <c r="I156" s="143">
        <f>46.6/2</f>
        <v>23.3</v>
      </c>
      <c r="J156" s="143">
        <f>0.14/2</f>
        <v>0.07</v>
      </c>
      <c r="K156" s="144">
        <f>0.04/2</f>
        <v>0.02</v>
      </c>
      <c r="L156" s="144">
        <f>0.34/2</f>
        <v>0.17</v>
      </c>
      <c r="M156" s="144">
        <f>76.66/2</f>
        <v>38.33</v>
      </c>
      <c r="N156" s="144">
        <f>70/2</f>
        <v>35</v>
      </c>
      <c r="O156" s="144">
        <f>46.66/2</f>
        <v>23.33</v>
      </c>
      <c r="P156" s="144">
        <f>1/2</f>
        <v>0.5</v>
      </c>
    </row>
    <row r="157" spans="1:16" ht="25.5" customHeight="1">
      <c r="A157" s="43">
        <v>132</v>
      </c>
      <c r="B157" s="208" t="s">
        <v>95</v>
      </c>
      <c r="C157" s="14"/>
      <c r="D157" s="126" t="s">
        <v>34</v>
      </c>
      <c r="E157" s="136">
        <v>3</v>
      </c>
      <c r="F157" s="136">
        <v>4.5</v>
      </c>
      <c r="G157" s="136">
        <v>20.1</v>
      </c>
      <c r="H157" s="136">
        <v>135</v>
      </c>
      <c r="I157" s="137">
        <v>0</v>
      </c>
      <c r="J157" s="137">
        <v>4.7</v>
      </c>
      <c r="K157" s="137">
        <v>0</v>
      </c>
      <c r="L157" s="137">
        <v>0.3</v>
      </c>
      <c r="M157" s="137">
        <v>18</v>
      </c>
      <c r="N157" s="137">
        <v>77</v>
      </c>
      <c r="O157" s="137">
        <v>13</v>
      </c>
      <c r="P157" s="137">
        <v>0.4</v>
      </c>
    </row>
    <row r="158" spans="1:16" ht="15">
      <c r="A158" s="43">
        <v>478</v>
      </c>
      <c r="B158" s="198" t="s">
        <v>115</v>
      </c>
      <c r="C158" s="47"/>
      <c r="D158" s="126" t="s">
        <v>114</v>
      </c>
      <c r="E158" s="136">
        <v>9.87</v>
      </c>
      <c r="F158" s="136">
        <v>12.3</v>
      </c>
      <c r="G158" s="136">
        <v>27.28</v>
      </c>
      <c r="H158" s="136">
        <v>367.32</v>
      </c>
      <c r="I158" s="137">
        <v>24.9</v>
      </c>
      <c r="J158" s="137">
        <v>39.08</v>
      </c>
      <c r="K158" s="137">
        <v>147.59</v>
      </c>
      <c r="L158" s="137">
        <v>2.12</v>
      </c>
      <c r="M158" s="137">
        <v>27.97</v>
      </c>
      <c r="N158" s="137">
        <v>2.24</v>
      </c>
      <c r="O158" s="137">
        <v>0.16</v>
      </c>
      <c r="P158" s="137">
        <v>12.2</v>
      </c>
    </row>
    <row r="159" spans="1:16" ht="15">
      <c r="A159" s="43">
        <v>638</v>
      </c>
      <c r="B159" s="198" t="s">
        <v>45</v>
      </c>
      <c r="C159" s="47"/>
      <c r="D159" s="126">
        <v>200</v>
      </c>
      <c r="E159" s="136">
        <v>0.4</v>
      </c>
      <c r="F159" s="136">
        <v>0</v>
      </c>
      <c r="G159" s="136">
        <v>27.4</v>
      </c>
      <c r="H159" s="136">
        <v>106</v>
      </c>
      <c r="I159" s="137">
        <v>0</v>
      </c>
      <c r="J159" s="137">
        <v>2.8</v>
      </c>
      <c r="K159" s="137">
        <v>0</v>
      </c>
      <c r="L159" s="137">
        <v>0.2</v>
      </c>
      <c r="M159" s="137">
        <v>18</v>
      </c>
      <c r="N159" s="137">
        <v>10</v>
      </c>
      <c r="O159" s="137">
        <v>4</v>
      </c>
      <c r="P159" s="137">
        <v>0.6</v>
      </c>
    </row>
    <row r="160" spans="1:16" ht="15">
      <c r="A160" s="43"/>
      <c r="B160" s="198" t="s">
        <v>123</v>
      </c>
      <c r="C160" s="47"/>
      <c r="D160" s="126">
        <v>150</v>
      </c>
      <c r="E160" s="136">
        <f>3*150/200</f>
        <v>2.25</v>
      </c>
      <c r="F160" s="136">
        <f>1*150/200</f>
        <v>0.75</v>
      </c>
      <c r="G160" s="136">
        <f>42*150/200</f>
        <v>31.5</v>
      </c>
      <c r="H160" s="136">
        <f>192*150/200</f>
        <v>144</v>
      </c>
      <c r="I160" s="137">
        <f>0.1*150/200</f>
        <v>0.075</v>
      </c>
      <c r="J160" s="137">
        <f>20*150/200</f>
        <v>15</v>
      </c>
      <c r="K160" s="137">
        <f>0.1*150/200</f>
        <v>0.075</v>
      </c>
      <c r="L160" s="137">
        <v>0</v>
      </c>
      <c r="M160" s="137">
        <f>16*150/200</f>
        <v>12</v>
      </c>
      <c r="N160" s="137">
        <f>84*150/200</f>
        <v>63</v>
      </c>
      <c r="O160" s="137">
        <f>56*150/200</f>
        <v>42</v>
      </c>
      <c r="P160" s="137">
        <f>1.2*150/200</f>
        <v>0.9</v>
      </c>
    </row>
    <row r="161" spans="1:16" ht="15">
      <c r="A161" s="43"/>
      <c r="B161" s="198" t="s">
        <v>24</v>
      </c>
      <c r="C161" s="47"/>
      <c r="D161" s="187" t="s">
        <v>25</v>
      </c>
      <c r="E161" s="136">
        <v>2.7</v>
      </c>
      <c r="F161" s="136">
        <v>0.7</v>
      </c>
      <c r="G161" s="136">
        <v>16.3</v>
      </c>
      <c r="H161" s="136">
        <v>87</v>
      </c>
      <c r="I161" s="137">
        <v>0.06</v>
      </c>
      <c r="J161" s="137">
        <v>0</v>
      </c>
      <c r="K161" s="137">
        <v>0</v>
      </c>
      <c r="L161" s="137">
        <v>0.6</v>
      </c>
      <c r="M161" s="137">
        <v>10</v>
      </c>
      <c r="N161" s="137">
        <v>32</v>
      </c>
      <c r="O161" s="137">
        <v>7.1</v>
      </c>
      <c r="P161" s="137">
        <v>0.6</v>
      </c>
    </row>
    <row r="162" spans="1:16" ht="15">
      <c r="A162" s="47"/>
      <c r="B162" s="198" t="s">
        <v>28</v>
      </c>
      <c r="C162" s="47"/>
      <c r="D162" s="187" t="s">
        <v>29</v>
      </c>
      <c r="E162" s="136">
        <v>1.1</v>
      </c>
      <c r="F162" s="136">
        <v>0.2</v>
      </c>
      <c r="G162" s="136">
        <v>9.4</v>
      </c>
      <c r="H162" s="136">
        <v>44</v>
      </c>
      <c r="I162" s="137">
        <v>0.04</v>
      </c>
      <c r="J162" s="137">
        <v>0</v>
      </c>
      <c r="K162" s="137">
        <v>0</v>
      </c>
      <c r="L162" s="137">
        <v>0.6</v>
      </c>
      <c r="M162" s="137">
        <v>10</v>
      </c>
      <c r="N162" s="137">
        <v>32</v>
      </c>
      <c r="O162" s="137">
        <v>7.1</v>
      </c>
      <c r="P162" s="137">
        <v>0.6</v>
      </c>
    </row>
    <row r="163" spans="1:16" ht="15">
      <c r="A163" s="47"/>
      <c r="B163" s="198" t="s">
        <v>37</v>
      </c>
      <c r="C163" s="47"/>
      <c r="D163" s="187"/>
      <c r="E163" s="155">
        <f aca="true" t="shared" si="13" ref="E163:P163">SUM(E156:E162)</f>
        <v>20.52</v>
      </c>
      <c r="F163" s="155">
        <f t="shared" si="13"/>
        <v>18.65</v>
      </c>
      <c r="G163" s="155">
        <f t="shared" si="13"/>
        <v>134.73</v>
      </c>
      <c r="H163" s="155">
        <f t="shared" si="13"/>
        <v>895.8199999999999</v>
      </c>
      <c r="I163" s="155">
        <f t="shared" si="13"/>
        <v>48.37500000000001</v>
      </c>
      <c r="J163" s="155">
        <f t="shared" si="13"/>
        <v>61.65</v>
      </c>
      <c r="K163" s="155">
        <f t="shared" si="13"/>
        <v>147.685</v>
      </c>
      <c r="L163" s="155">
        <f t="shared" si="13"/>
        <v>3.99</v>
      </c>
      <c r="M163" s="155">
        <f t="shared" si="13"/>
        <v>134.3</v>
      </c>
      <c r="N163" s="155">
        <f t="shared" si="13"/>
        <v>251.24</v>
      </c>
      <c r="O163" s="155">
        <f t="shared" si="13"/>
        <v>96.68999999999998</v>
      </c>
      <c r="P163" s="155">
        <f t="shared" si="13"/>
        <v>15.799999999999999</v>
      </c>
    </row>
    <row r="164" spans="1:16" ht="15">
      <c r="A164" s="42"/>
      <c r="B164" s="209" t="s">
        <v>38</v>
      </c>
      <c r="C164" s="42"/>
      <c r="D164" s="127"/>
      <c r="E164" s="131">
        <f aca="true" t="shared" si="14" ref="E164:P164">E154+E163</f>
        <v>63.730000000000004</v>
      </c>
      <c r="F164" s="131">
        <f t="shared" si="14"/>
        <v>51.98</v>
      </c>
      <c r="G164" s="131">
        <f t="shared" si="14"/>
        <v>250.87</v>
      </c>
      <c r="H164" s="131">
        <f t="shared" si="14"/>
        <v>1865.22</v>
      </c>
      <c r="I164" s="131">
        <f t="shared" si="14"/>
        <v>49.10000000000001</v>
      </c>
      <c r="J164" s="131">
        <f t="shared" si="14"/>
        <v>86.42</v>
      </c>
      <c r="K164" s="131">
        <f t="shared" si="14"/>
        <v>249.905</v>
      </c>
      <c r="L164" s="131">
        <f t="shared" si="14"/>
        <v>8.940000000000001</v>
      </c>
      <c r="M164" s="131">
        <f t="shared" si="14"/>
        <v>506.05</v>
      </c>
      <c r="N164" s="131">
        <f t="shared" si="14"/>
        <v>752.0799999999999</v>
      </c>
      <c r="O164" s="131">
        <f t="shared" si="14"/>
        <v>453</v>
      </c>
      <c r="P164" s="131">
        <f t="shared" si="14"/>
        <v>44.870000000000005</v>
      </c>
    </row>
    <row r="165" spans="1:16" ht="15">
      <c r="A165" s="9"/>
      <c r="B165" s="216"/>
      <c r="C165" s="9"/>
      <c r="D165" s="27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</row>
    <row r="166" spans="1:16" ht="15">
      <c r="A166" s="9"/>
      <c r="B166" s="216"/>
      <c r="C166" s="9"/>
      <c r="D166" s="27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1:16" ht="15">
      <c r="A167" s="9"/>
      <c r="B167" s="216"/>
      <c r="C167" s="9"/>
      <c r="D167" s="27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</row>
    <row r="168" spans="1:16" ht="15">
      <c r="A168" s="9"/>
      <c r="B168" s="216"/>
      <c r="C168" s="9"/>
      <c r="D168" s="27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1:16" ht="15">
      <c r="A169" s="9"/>
      <c r="B169" s="216"/>
      <c r="C169" s="9"/>
      <c r="D169" s="27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</row>
    <row r="170" spans="1:16" ht="15">
      <c r="A170" s="9"/>
      <c r="B170" s="216"/>
      <c r="C170" s="9"/>
      <c r="D170" s="27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1:16" ht="15">
      <c r="A171" s="9"/>
      <c r="B171" s="216"/>
      <c r="C171" s="9"/>
      <c r="D171" s="27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</row>
    <row r="172" spans="1:16" ht="15">
      <c r="A172" s="9"/>
      <c r="B172" s="216"/>
      <c r="C172" s="9"/>
      <c r="D172" s="27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1:16" ht="15">
      <c r="A173" s="9"/>
      <c r="B173" s="216"/>
      <c r="C173" s="9"/>
      <c r="D173" s="27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</row>
    <row r="174" spans="1:16" ht="15">
      <c r="A174" s="9"/>
      <c r="B174" s="216"/>
      <c r="C174" s="9"/>
      <c r="D174" s="27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1:16" ht="15">
      <c r="A175" s="9"/>
      <c r="B175" s="216"/>
      <c r="C175" s="9"/>
      <c r="D175" s="27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</row>
    <row r="176" spans="1:16" ht="15">
      <c r="A176" s="9"/>
      <c r="B176" s="216"/>
      <c r="C176" s="9"/>
      <c r="D176" s="27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1:16" ht="15">
      <c r="A177" s="9"/>
      <c r="B177" s="216"/>
      <c r="C177" s="9"/>
      <c r="D177" s="27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</row>
    <row r="178" spans="1:16" ht="15">
      <c r="A178" s="9"/>
      <c r="B178" s="216"/>
      <c r="C178" s="9"/>
      <c r="D178" s="27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</row>
    <row r="179" spans="1:16" ht="15" customHeight="1">
      <c r="A179" s="9"/>
      <c r="B179" s="216"/>
      <c r="C179" s="9"/>
      <c r="D179" s="27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</row>
    <row r="180" spans="1:16" ht="36" customHeight="1">
      <c r="A180" s="239" t="s">
        <v>106</v>
      </c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</row>
    <row r="181" spans="1:16" ht="15">
      <c r="A181" s="9"/>
      <c r="B181" s="19"/>
      <c r="C181" s="9"/>
      <c r="D181" s="192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>
        <v>5</v>
      </c>
    </row>
    <row r="182" spans="1:16" ht="15">
      <c r="A182" s="64" t="s">
        <v>0</v>
      </c>
      <c r="B182" s="224" t="s">
        <v>1</v>
      </c>
      <c r="C182" s="84"/>
      <c r="D182" s="190" t="s">
        <v>2</v>
      </c>
      <c r="E182" s="240" t="s">
        <v>3</v>
      </c>
      <c r="F182" s="241"/>
      <c r="G182" s="242"/>
      <c r="H182" s="54" t="s">
        <v>4</v>
      </c>
      <c r="I182" s="98" t="s">
        <v>5</v>
      </c>
      <c r="J182" s="99"/>
      <c r="K182" s="99"/>
      <c r="L182" s="100"/>
      <c r="M182" s="240" t="s">
        <v>6</v>
      </c>
      <c r="N182" s="241"/>
      <c r="O182" s="241"/>
      <c r="P182" s="244"/>
    </row>
    <row r="183" spans="1:16" ht="15.75">
      <c r="A183" s="65" t="s">
        <v>7</v>
      </c>
      <c r="B183" s="204"/>
      <c r="C183" s="83" t="s">
        <v>8</v>
      </c>
      <c r="D183" s="182"/>
      <c r="E183" s="34" t="s">
        <v>9</v>
      </c>
      <c r="F183" s="34" t="s">
        <v>10</v>
      </c>
      <c r="G183" s="34" t="s">
        <v>11</v>
      </c>
      <c r="H183" s="34" t="s">
        <v>12</v>
      </c>
      <c r="I183" s="35" t="s">
        <v>40</v>
      </c>
      <c r="J183" s="35" t="s">
        <v>13</v>
      </c>
      <c r="K183" s="35" t="s">
        <v>14</v>
      </c>
      <c r="L183" s="35" t="s">
        <v>15</v>
      </c>
      <c r="M183" s="36" t="s">
        <v>16</v>
      </c>
      <c r="N183" s="36" t="s">
        <v>17</v>
      </c>
      <c r="O183" s="36" t="s">
        <v>18</v>
      </c>
      <c r="P183" s="66" t="s">
        <v>19</v>
      </c>
    </row>
    <row r="184" spans="1:16" ht="15">
      <c r="A184" s="67">
        <v>1</v>
      </c>
      <c r="B184" s="225">
        <v>2</v>
      </c>
      <c r="C184" s="28">
        <v>3</v>
      </c>
      <c r="D184" s="194">
        <v>3</v>
      </c>
      <c r="E184" s="68">
        <v>4</v>
      </c>
      <c r="F184" s="68">
        <v>5</v>
      </c>
      <c r="G184" s="68">
        <v>6</v>
      </c>
      <c r="H184" s="68">
        <v>7</v>
      </c>
      <c r="I184" s="69">
        <v>8</v>
      </c>
      <c r="J184" s="69">
        <v>9</v>
      </c>
      <c r="K184" s="69">
        <v>10</v>
      </c>
      <c r="L184" s="69">
        <v>11</v>
      </c>
      <c r="M184" s="70">
        <v>12</v>
      </c>
      <c r="N184" s="70">
        <v>13</v>
      </c>
      <c r="O184" s="70">
        <v>14</v>
      </c>
      <c r="P184" s="71">
        <v>15</v>
      </c>
    </row>
    <row r="185" spans="1:16" ht="15">
      <c r="A185" s="38"/>
      <c r="B185" s="206" t="s">
        <v>62</v>
      </c>
      <c r="C185" s="41"/>
      <c r="D185" s="185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7" ht="15.75">
      <c r="A186" s="41" t="s">
        <v>20</v>
      </c>
      <c r="B186" s="206"/>
      <c r="C186" s="38"/>
      <c r="D186" s="185"/>
      <c r="E186" s="243" t="s">
        <v>30</v>
      </c>
      <c r="F186" s="243"/>
      <c r="G186" s="39"/>
      <c r="H186" s="40"/>
      <c r="I186" s="40"/>
      <c r="J186" s="40"/>
      <c r="K186" s="40"/>
      <c r="L186" s="40"/>
      <c r="M186" s="40"/>
      <c r="N186" s="40"/>
      <c r="O186" s="40"/>
      <c r="P186" s="40"/>
      <c r="Q186" s="8"/>
    </row>
    <row r="187" spans="1:16" ht="31.5" customHeight="1">
      <c r="A187" s="238" t="s">
        <v>105</v>
      </c>
      <c r="B187" s="238"/>
      <c r="C187" s="38"/>
      <c r="D187" s="185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ht="15">
      <c r="A188" s="43">
        <v>302</v>
      </c>
      <c r="B188" s="218" t="s">
        <v>96</v>
      </c>
      <c r="C188" s="45"/>
      <c r="D188" s="151" t="s">
        <v>21</v>
      </c>
      <c r="E188" s="153">
        <v>8.1</v>
      </c>
      <c r="F188" s="153">
        <v>12.83</v>
      </c>
      <c r="G188" s="153">
        <v>36.8</v>
      </c>
      <c r="H188" s="153">
        <v>295.7</v>
      </c>
      <c r="I188" s="154">
        <v>0.17</v>
      </c>
      <c r="J188" s="154">
        <v>0.9</v>
      </c>
      <c r="K188" s="154">
        <v>53.4</v>
      </c>
      <c r="L188" s="154">
        <v>0.7</v>
      </c>
      <c r="M188" s="154">
        <v>145.01</v>
      </c>
      <c r="N188" s="154">
        <v>229.3</v>
      </c>
      <c r="O188" s="154">
        <v>69.2</v>
      </c>
      <c r="P188" s="154">
        <v>1.6</v>
      </c>
    </row>
    <row r="189" spans="1:16" ht="28.5">
      <c r="A189" s="43"/>
      <c r="B189" s="213" t="s">
        <v>75</v>
      </c>
      <c r="C189" s="113">
        <v>170</v>
      </c>
      <c r="D189" s="176">
        <v>45</v>
      </c>
      <c r="E189" s="138">
        <v>23.7</v>
      </c>
      <c r="F189" s="138">
        <v>18.9</v>
      </c>
      <c r="G189" s="138">
        <v>25.3</v>
      </c>
      <c r="H189" s="138">
        <v>373.1</v>
      </c>
      <c r="I189" s="138">
        <v>0</v>
      </c>
      <c r="J189" s="138">
        <v>1.8</v>
      </c>
      <c r="K189" s="138">
        <v>0.3</v>
      </c>
      <c r="L189" s="138">
        <v>0.7</v>
      </c>
      <c r="M189" s="138">
        <v>185</v>
      </c>
      <c r="N189" s="138">
        <v>32.9</v>
      </c>
      <c r="O189" s="138">
        <v>264.2</v>
      </c>
      <c r="P189" s="138">
        <v>2.1</v>
      </c>
    </row>
    <row r="190" spans="1:16" ht="15">
      <c r="A190" s="43"/>
      <c r="B190" s="201" t="s">
        <v>76</v>
      </c>
      <c r="C190" s="47"/>
      <c r="D190" s="126">
        <v>200</v>
      </c>
      <c r="E190" s="136">
        <v>3</v>
      </c>
      <c r="F190" s="136">
        <v>1</v>
      </c>
      <c r="G190" s="136">
        <v>42</v>
      </c>
      <c r="H190" s="136">
        <v>192</v>
      </c>
      <c r="I190" s="137">
        <v>0.1</v>
      </c>
      <c r="J190" s="137">
        <v>20</v>
      </c>
      <c r="K190" s="137">
        <v>0.1</v>
      </c>
      <c r="L190" s="137">
        <v>0</v>
      </c>
      <c r="M190" s="137">
        <v>16</v>
      </c>
      <c r="N190" s="137">
        <v>84</v>
      </c>
      <c r="O190" s="137">
        <v>56</v>
      </c>
      <c r="P190" s="137">
        <v>1.2</v>
      </c>
    </row>
    <row r="191" spans="1:16" ht="15">
      <c r="A191" s="104" t="s">
        <v>97</v>
      </c>
      <c r="B191" s="201" t="s">
        <v>88</v>
      </c>
      <c r="C191" s="47"/>
      <c r="D191" s="126">
        <v>200</v>
      </c>
      <c r="E191" s="139">
        <v>1.52</v>
      </c>
      <c r="F191" s="139">
        <v>1.35</v>
      </c>
      <c r="G191" s="139">
        <v>15.9</v>
      </c>
      <c r="H191" s="139">
        <v>81</v>
      </c>
      <c r="I191" s="139">
        <v>0.04</v>
      </c>
      <c r="J191" s="139">
        <v>1.33</v>
      </c>
      <c r="K191" s="140">
        <v>10</v>
      </c>
      <c r="L191" s="140">
        <v>0</v>
      </c>
      <c r="M191" s="140">
        <v>126.6</v>
      </c>
      <c r="N191" s="140">
        <v>92.8</v>
      </c>
      <c r="O191" s="140">
        <v>15.4</v>
      </c>
      <c r="P191" s="140">
        <v>0.41</v>
      </c>
    </row>
    <row r="192" spans="1:16" ht="15">
      <c r="A192" s="43"/>
      <c r="B192" s="198" t="s">
        <v>24</v>
      </c>
      <c r="C192" s="47"/>
      <c r="D192" s="187" t="s">
        <v>25</v>
      </c>
      <c r="E192" s="136">
        <v>2.02</v>
      </c>
      <c r="F192" s="136">
        <v>0.4</v>
      </c>
      <c r="G192" s="136">
        <v>12.1</v>
      </c>
      <c r="H192" s="136">
        <v>65</v>
      </c>
      <c r="I192" s="137">
        <v>0.05</v>
      </c>
      <c r="J192" s="137">
        <v>0</v>
      </c>
      <c r="K192" s="137">
        <v>0</v>
      </c>
      <c r="L192" s="137">
        <v>0.45</v>
      </c>
      <c r="M192" s="137">
        <v>7.5</v>
      </c>
      <c r="N192" s="137">
        <v>24.68</v>
      </c>
      <c r="O192" s="137">
        <v>5.32</v>
      </c>
      <c r="P192" s="137">
        <v>0.45</v>
      </c>
    </row>
    <row r="193" spans="1:16" ht="15">
      <c r="A193" s="43"/>
      <c r="B193" s="198" t="s">
        <v>37</v>
      </c>
      <c r="C193" s="47"/>
      <c r="D193" s="187"/>
      <c r="E193" s="155">
        <f aca="true" t="shared" si="15" ref="E193:P193">SUM(E188:E192)</f>
        <v>38.34</v>
      </c>
      <c r="F193" s="155">
        <f t="shared" si="15"/>
        <v>34.48</v>
      </c>
      <c r="G193" s="155">
        <f t="shared" si="15"/>
        <v>132.1</v>
      </c>
      <c r="H193" s="155">
        <f t="shared" si="15"/>
        <v>1006.8</v>
      </c>
      <c r="I193" s="155">
        <f t="shared" si="15"/>
        <v>0.36</v>
      </c>
      <c r="J193" s="155">
        <f t="shared" si="15"/>
        <v>24.03</v>
      </c>
      <c r="K193" s="155">
        <f t="shared" si="15"/>
        <v>63.8</v>
      </c>
      <c r="L193" s="155">
        <f t="shared" si="15"/>
        <v>1.8499999999999999</v>
      </c>
      <c r="M193" s="155">
        <f t="shared" si="15"/>
        <v>480.11</v>
      </c>
      <c r="N193" s="155">
        <f t="shared" si="15"/>
        <v>463.68</v>
      </c>
      <c r="O193" s="155">
        <f t="shared" si="15"/>
        <v>410.11999999999995</v>
      </c>
      <c r="P193" s="155">
        <f t="shared" si="15"/>
        <v>5.760000000000001</v>
      </c>
    </row>
    <row r="194" spans="1:16" ht="15">
      <c r="A194" s="9"/>
      <c r="B194" s="19"/>
      <c r="C194" s="9"/>
      <c r="D194" s="27"/>
      <c r="E194" s="141" t="s">
        <v>26</v>
      </c>
      <c r="F194" s="141"/>
      <c r="G194" s="141"/>
      <c r="H194" s="142"/>
      <c r="I194" s="142"/>
      <c r="J194" s="142"/>
      <c r="K194" s="142"/>
      <c r="L194" s="142"/>
      <c r="M194" s="142"/>
      <c r="N194" s="142"/>
      <c r="O194" s="142"/>
      <c r="P194" s="142"/>
    </row>
    <row r="195" spans="1:16" ht="15">
      <c r="A195" s="43"/>
      <c r="B195" s="207" t="s">
        <v>122</v>
      </c>
      <c r="C195" s="45"/>
      <c r="D195" s="151">
        <v>60</v>
      </c>
      <c r="E195" s="159">
        <v>2.4</v>
      </c>
      <c r="F195" s="159">
        <v>0.4</v>
      </c>
      <c r="G195" s="159">
        <v>11</v>
      </c>
      <c r="H195" s="159">
        <v>50</v>
      </c>
      <c r="I195" s="159">
        <v>46.6</v>
      </c>
      <c r="J195" s="159">
        <v>0.14</v>
      </c>
      <c r="K195" s="160">
        <v>0.04</v>
      </c>
      <c r="L195" s="160">
        <v>0.34</v>
      </c>
      <c r="M195" s="160">
        <v>76.66</v>
      </c>
      <c r="N195" s="160">
        <v>140</v>
      </c>
      <c r="O195" s="160">
        <v>46.66</v>
      </c>
      <c r="P195" s="160">
        <v>2</v>
      </c>
    </row>
    <row r="196" spans="1:16" ht="15">
      <c r="A196" s="43">
        <v>139</v>
      </c>
      <c r="B196" s="198" t="s">
        <v>27</v>
      </c>
      <c r="C196" s="47"/>
      <c r="D196" s="126">
        <v>200</v>
      </c>
      <c r="E196" s="136">
        <v>6.2</v>
      </c>
      <c r="F196" s="136">
        <v>5.6</v>
      </c>
      <c r="G196" s="136">
        <v>22.3</v>
      </c>
      <c r="H196" s="136">
        <v>167</v>
      </c>
      <c r="I196" s="137">
        <v>0.12</v>
      </c>
      <c r="J196" s="137">
        <v>7.6</v>
      </c>
      <c r="K196" s="137">
        <v>0.01</v>
      </c>
      <c r="L196" s="137">
        <v>0</v>
      </c>
      <c r="M196" s="137">
        <v>560.2</v>
      </c>
      <c r="N196" s="137">
        <v>123.8</v>
      </c>
      <c r="O196" s="137">
        <v>37.3</v>
      </c>
      <c r="P196" s="137">
        <v>1.8</v>
      </c>
    </row>
    <row r="197" spans="1:16" ht="28.5">
      <c r="A197" s="120">
        <v>390</v>
      </c>
      <c r="B197" s="207" t="s">
        <v>128</v>
      </c>
      <c r="C197" s="120" t="s">
        <v>39</v>
      </c>
      <c r="D197" s="179">
        <v>80</v>
      </c>
      <c r="E197" s="139">
        <v>14.8</v>
      </c>
      <c r="F197" s="139">
        <v>8.8</v>
      </c>
      <c r="G197" s="139">
        <v>15.3</v>
      </c>
      <c r="H197" s="139">
        <v>196</v>
      </c>
      <c r="I197" s="139">
        <v>0.07</v>
      </c>
      <c r="J197" s="139">
        <v>0.73</v>
      </c>
      <c r="K197" s="140">
        <v>40</v>
      </c>
      <c r="L197" s="140">
        <v>17</v>
      </c>
      <c r="M197" s="140">
        <v>84.1</v>
      </c>
      <c r="N197" s="140">
        <v>121.7</v>
      </c>
      <c r="O197" s="140">
        <v>32.2</v>
      </c>
      <c r="P197" s="140">
        <v>0.64</v>
      </c>
    </row>
    <row r="198" spans="1:16" ht="15">
      <c r="A198" s="94">
        <v>215</v>
      </c>
      <c r="B198" s="198" t="s">
        <v>124</v>
      </c>
      <c r="C198" s="121"/>
      <c r="D198" s="180">
        <v>150</v>
      </c>
      <c r="E198" s="136">
        <v>3.29</v>
      </c>
      <c r="F198" s="136">
        <v>7.1</v>
      </c>
      <c r="G198" s="136">
        <v>22.09</v>
      </c>
      <c r="H198" s="136">
        <v>165.2</v>
      </c>
      <c r="I198" s="137">
        <v>0.18</v>
      </c>
      <c r="J198" s="137">
        <v>17.5</v>
      </c>
      <c r="K198" s="137">
        <v>46.7</v>
      </c>
      <c r="L198" s="137">
        <v>1.11</v>
      </c>
      <c r="M198" s="137">
        <v>40.19</v>
      </c>
      <c r="N198" s="137">
        <v>94.91</v>
      </c>
      <c r="O198" s="137">
        <v>32.69</v>
      </c>
      <c r="P198" s="137">
        <v>1.19</v>
      </c>
    </row>
    <row r="199" spans="1:16" ht="15">
      <c r="A199" s="94">
        <v>639</v>
      </c>
      <c r="B199" s="198" t="s">
        <v>54</v>
      </c>
      <c r="C199" s="95"/>
      <c r="D199" s="126">
        <v>200</v>
      </c>
      <c r="E199" s="136">
        <v>0.097</v>
      </c>
      <c r="F199" s="136">
        <v>0.039</v>
      </c>
      <c r="G199" s="136">
        <v>21.512</v>
      </c>
      <c r="H199" s="136">
        <v>86.785</v>
      </c>
      <c r="I199" s="137">
        <v>0.002</v>
      </c>
      <c r="J199" s="137">
        <v>0.058</v>
      </c>
      <c r="K199" s="137">
        <v>1.358</v>
      </c>
      <c r="L199" s="137">
        <v>0.058</v>
      </c>
      <c r="M199" s="137">
        <v>7.584</v>
      </c>
      <c r="N199" s="137">
        <v>4.462</v>
      </c>
      <c r="O199" s="137">
        <v>1.746</v>
      </c>
      <c r="P199" s="137">
        <v>0.157</v>
      </c>
    </row>
    <row r="200" spans="1:16" ht="15">
      <c r="A200" s="96"/>
      <c r="B200" s="201" t="s">
        <v>77</v>
      </c>
      <c r="C200" s="47"/>
      <c r="D200" s="126">
        <v>40</v>
      </c>
      <c r="E200" s="139">
        <v>5.8</v>
      </c>
      <c r="F200" s="139">
        <v>22.6</v>
      </c>
      <c r="G200" s="139">
        <v>20.8</v>
      </c>
      <c r="H200" s="139">
        <v>156</v>
      </c>
      <c r="I200" s="139">
        <v>0</v>
      </c>
      <c r="J200" s="139">
        <v>2.2</v>
      </c>
      <c r="K200" s="140">
        <v>0</v>
      </c>
      <c r="L200" s="140">
        <v>0</v>
      </c>
      <c r="M200" s="140">
        <v>16</v>
      </c>
      <c r="N200" s="140">
        <v>8</v>
      </c>
      <c r="O200" s="140">
        <v>6</v>
      </c>
      <c r="P200" s="140">
        <v>0.8</v>
      </c>
    </row>
    <row r="201" spans="1:16" ht="15">
      <c r="A201" s="72"/>
      <c r="B201" s="198" t="s">
        <v>24</v>
      </c>
      <c r="C201" s="47"/>
      <c r="D201" s="187" t="s">
        <v>25</v>
      </c>
      <c r="E201" s="136">
        <v>2.7</v>
      </c>
      <c r="F201" s="136">
        <v>0.7</v>
      </c>
      <c r="G201" s="136">
        <v>16.3</v>
      </c>
      <c r="H201" s="136">
        <v>87</v>
      </c>
      <c r="I201" s="137">
        <v>0.06</v>
      </c>
      <c r="J201" s="137">
        <v>0</v>
      </c>
      <c r="K201" s="137">
        <v>0</v>
      </c>
      <c r="L201" s="137">
        <v>0.6</v>
      </c>
      <c r="M201" s="137">
        <v>10</v>
      </c>
      <c r="N201" s="137">
        <v>32</v>
      </c>
      <c r="O201" s="137">
        <v>7.1</v>
      </c>
      <c r="P201" s="137">
        <v>0.6</v>
      </c>
    </row>
    <row r="202" spans="1:16" ht="15">
      <c r="A202" s="72"/>
      <c r="B202" s="198" t="s">
        <v>28</v>
      </c>
      <c r="C202" s="47"/>
      <c r="D202" s="187" t="s">
        <v>29</v>
      </c>
      <c r="E202" s="136">
        <v>1.1</v>
      </c>
      <c r="F202" s="136">
        <v>0.2</v>
      </c>
      <c r="G202" s="136">
        <v>9.4</v>
      </c>
      <c r="H202" s="136">
        <v>44</v>
      </c>
      <c r="I202" s="137">
        <v>0.04</v>
      </c>
      <c r="J202" s="137">
        <v>0</v>
      </c>
      <c r="K202" s="137">
        <v>0</v>
      </c>
      <c r="L202" s="137">
        <v>0.6</v>
      </c>
      <c r="M202" s="137">
        <v>10</v>
      </c>
      <c r="N202" s="137">
        <v>32</v>
      </c>
      <c r="O202" s="137">
        <v>7.1</v>
      </c>
      <c r="P202" s="137">
        <v>0.6</v>
      </c>
    </row>
    <row r="203" spans="1:16" ht="15">
      <c r="A203" s="47"/>
      <c r="B203" s="198" t="s">
        <v>37</v>
      </c>
      <c r="C203" s="47"/>
      <c r="D203" s="187"/>
      <c r="E203" s="155">
        <f aca="true" t="shared" si="16" ref="E203:P203">SUM(E195:E202)</f>
        <v>36.387</v>
      </c>
      <c r="F203" s="155">
        <f t="shared" si="16"/>
        <v>45.43900000000001</v>
      </c>
      <c r="G203" s="155">
        <f t="shared" si="16"/>
        <v>138.702</v>
      </c>
      <c r="H203" s="155">
        <f t="shared" si="16"/>
        <v>951.985</v>
      </c>
      <c r="I203" s="155">
        <f t="shared" si="16"/>
        <v>47.072</v>
      </c>
      <c r="J203" s="155">
        <f t="shared" si="16"/>
        <v>28.227999999999998</v>
      </c>
      <c r="K203" s="155">
        <f t="shared" si="16"/>
        <v>88.108</v>
      </c>
      <c r="L203" s="155">
        <f t="shared" si="16"/>
        <v>19.708000000000002</v>
      </c>
      <c r="M203" s="155">
        <f t="shared" si="16"/>
        <v>804.734</v>
      </c>
      <c r="N203" s="155">
        <f t="shared" si="16"/>
        <v>556.872</v>
      </c>
      <c r="O203" s="155">
        <f t="shared" si="16"/>
        <v>170.796</v>
      </c>
      <c r="P203" s="155">
        <f t="shared" si="16"/>
        <v>7.786999999999998</v>
      </c>
    </row>
    <row r="204" spans="1:16" ht="15">
      <c r="A204" s="42"/>
      <c r="B204" s="209" t="s">
        <v>38</v>
      </c>
      <c r="C204" s="42"/>
      <c r="D204" s="127"/>
      <c r="E204" s="131">
        <f aca="true" t="shared" si="17" ref="E204:P204">E193+E203</f>
        <v>74.727</v>
      </c>
      <c r="F204" s="131">
        <f t="shared" si="17"/>
        <v>79.91900000000001</v>
      </c>
      <c r="G204" s="131">
        <f t="shared" si="17"/>
        <v>270.802</v>
      </c>
      <c r="H204" s="131">
        <f t="shared" si="17"/>
        <v>1958.7849999999999</v>
      </c>
      <c r="I204" s="131">
        <f t="shared" si="17"/>
        <v>47.432</v>
      </c>
      <c r="J204" s="131">
        <f t="shared" si="17"/>
        <v>52.257999999999996</v>
      </c>
      <c r="K204" s="131">
        <f t="shared" si="17"/>
        <v>151.90800000000002</v>
      </c>
      <c r="L204" s="131">
        <f t="shared" si="17"/>
        <v>21.558000000000003</v>
      </c>
      <c r="M204" s="131">
        <f t="shared" si="17"/>
        <v>1284.844</v>
      </c>
      <c r="N204" s="131">
        <f t="shared" si="17"/>
        <v>1020.5519999999999</v>
      </c>
      <c r="O204" s="131">
        <f t="shared" si="17"/>
        <v>580.9159999999999</v>
      </c>
      <c r="P204" s="131">
        <f t="shared" si="17"/>
        <v>13.546999999999999</v>
      </c>
    </row>
    <row r="205" spans="1:16" ht="15">
      <c r="A205" s="9"/>
      <c r="B205" s="216"/>
      <c r="C205" s="9"/>
      <c r="D205" s="27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</row>
    <row r="206" spans="1:16" ht="15">
      <c r="A206" s="9"/>
      <c r="B206" s="216"/>
      <c r="C206" s="9"/>
      <c r="D206" s="27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1:16" ht="15">
      <c r="A207" s="9"/>
      <c r="B207" s="216"/>
      <c r="C207" s="9"/>
      <c r="D207" s="27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</row>
    <row r="208" spans="1:16" ht="15">
      <c r="A208" s="9"/>
      <c r="B208" s="216"/>
      <c r="C208" s="9"/>
      <c r="D208" s="27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</row>
    <row r="209" spans="1:16" ht="15">
      <c r="A209" s="9"/>
      <c r="B209" s="216"/>
      <c r="C209" s="9"/>
      <c r="D209" s="27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</row>
    <row r="210" spans="1:16" ht="15">
      <c r="A210" s="9"/>
      <c r="B210" s="216"/>
      <c r="C210" s="9"/>
      <c r="D210" s="27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</row>
    <row r="211" spans="1:16" ht="15">
      <c r="A211" s="9"/>
      <c r="B211" s="216"/>
      <c r="C211" s="9"/>
      <c r="D211" s="27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</row>
    <row r="212" spans="1:16" ht="15">
      <c r="A212" s="9"/>
      <c r="B212" s="216"/>
      <c r="C212" s="9"/>
      <c r="D212" s="27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</row>
    <row r="213" spans="1:16" ht="15">
      <c r="A213" s="9"/>
      <c r="B213" s="216"/>
      <c r="C213" s="9"/>
      <c r="D213" s="27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</row>
    <row r="214" spans="1:16" ht="15">
      <c r="A214" s="9"/>
      <c r="B214" s="216"/>
      <c r="C214" s="9"/>
      <c r="D214" s="27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</row>
    <row r="215" spans="1:16" ht="15">
      <c r="A215" s="9"/>
      <c r="B215" s="216"/>
      <c r="C215" s="9"/>
      <c r="D215" s="27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</row>
    <row r="216" spans="1:16" ht="15">
      <c r="A216" s="9"/>
      <c r="B216" s="216"/>
      <c r="C216" s="9"/>
      <c r="D216" s="27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</row>
    <row r="217" spans="1:16" ht="15">
      <c r="A217" s="9"/>
      <c r="B217" s="216"/>
      <c r="C217" s="9"/>
      <c r="D217" s="27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</row>
    <row r="218" spans="1:16" ht="15">
      <c r="A218" s="9"/>
      <c r="B218" s="216"/>
      <c r="C218" s="9"/>
      <c r="D218" s="27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</row>
    <row r="219" spans="1:16" ht="15">
      <c r="A219" s="9"/>
      <c r="B219" s="216"/>
      <c r="C219" s="9"/>
      <c r="D219" s="27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1:16" ht="15">
      <c r="A220" s="9"/>
      <c r="B220" s="216"/>
      <c r="C220" s="9"/>
      <c r="D220" s="27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1:17" ht="32.25" customHeight="1">
      <c r="A221" s="9"/>
      <c r="B221" s="216"/>
      <c r="C221" s="9"/>
      <c r="D221" s="27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18"/>
    </row>
    <row r="222" spans="1:17" ht="15" customHeight="1">
      <c r="A222" s="9"/>
      <c r="B222" s="216"/>
      <c r="C222" s="9"/>
      <c r="D222" s="2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18"/>
    </row>
    <row r="223" spans="1:16" ht="15" customHeight="1">
      <c r="A223" s="9"/>
      <c r="B223" s="216"/>
      <c r="C223" s="9"/>
      <c r="D223" s="2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1:16" ht="35.25" customHeight="1">
      <c r="A224" s="239" t="s">
        <v>106</v>
      </c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</row>
    <row r="225" spans="1:16" ht="15">
      <c r="A225" s="9"/>
      <c r="B225" s="19"/>
      <c r="C225" s="9"/>
      <c r="D225" s="192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>
        <v>6</v>
      </c>
    </row>
    <row r="226" spans="1:16" ht="15">
      <c r="A226" s="64" t="s">
        <v>0</v>
      </c>
      <c r="B226" s="224" t="s">
        <v>1</v>
      </c>
      <c r="C226" s="84"/>
      <c r="D226" s="190" t="s">
        <v>2</v>
      </c>
      <c r="E226" s="240" t="s">
        <v>3</v>
      </c>
      <c r="F226" s="241"/>
      <c r="G226" s="242"/>
      <c r="H226" s="54" t="s">
        <v>4</v>
      </c>
      <c r="I226" s="98" t="s">
        <v>5</v>
      </c>
      <c r="J226" s="99"/>
      <c r="K226" s="99"/>
      <c r="L226" s="100"/>
      <c r="M226" s="240" t="s">
        <v>6</v>
      </c>
      <c r="N226" s="241"/>
      <c r="O226" s="241"/>
      <c r="P226" s="244"/>
    </row>
    <row r="227" spans="1:16" ht="15.75">
      <c r="A227" s="73" t="s">
        <v>7</v>
      </c>
      <c r="B227" s="226"/>
      <c r="C227" s="86" t="s">
        <v>8</v>
      </c>
      <c r="D227" s="195"/>
      <c r="E227" s="74" t="s">
        <v>9</v>
      </c>
      <c r="F227" s="74" t="s">
        <v>10</v>
      </c>
      <c r="G227" s="74" t="s">
        <v>11</v>
      </c>
      <c r="H227" s="74" t="s">
        <v>12</v>
      </c>
      <c r="I227" s="69" t="s">
        <v>40</v>
      </c>
      <c r="J227" s="69" t="s">
        <v>13</v>
      </c>
      <c r="K227" s="69" t="s">
        <v>14</v>
      </c>
      <c r="L227" s="69" t="s">
        <v>15</v>
      </c>
      <c r="M227" s="70" t="s">
        <v>16</v>
      </c>
      <c r="N227" s="70" t="s">
        <v>17</v>
      </c>
      <c r="O227" s="70" t="s">
        <v>18</v>
      </c>
      <c r="P227" s="71" t="s">
        <v>19</v>
      </c>
    </row>
    <row r="228" spans="1:16" ht="15">
      <c r="A228" s="73">
        <v>1</v>
      </c>
      <c r="B228" s="227">
        <v>2</v>
      </c>
      <c r="C228" s="56">
        <v>3</v>
      </c>
      <c r="D228" s="196">
        <v>3</v>
      </c>
      <c r="E228" s="75">
        <v>4</v>
      </c>
      <c r="F228" s="75">
        <v>5</v>
      </c>
      <c r="G228" s="75">
        <v>6</v>
      </c>
      <c r="H228" s="75">
        <v>7</v>
      </c>
      <c r="I228" s="74">
        <v>8</v>
      </c>
      <c r="J228" s="74">
        <v>9</v>
      </c>
      <c r="K228" s="74">
        <v>10</v>
      </c>
      <c r="L228" s="74">
        <v>11</v>
      </c>
      <c r="M228" s="76">
        <v>12</v>
      </c>
      <c r="N228" s="76">
        <v>13</v>
      </c>
      <c r="O228" s="76">
        <v>14</v>
      </c>
      <c r="P228" s="77">
        <v>15</v>
      </c>
    </row>
    <row r="229" spans="1:16" ht="15">
      <c r="A229" s="38"/>
      <c r="B229" s="205"/>
      <c r="C229" s="38"/>
      <c r="D229" s="184"/>
      <c r="E229" s="39"/>
      <c r="F229" s="39"/>
      <c r="G229" s="39"/>
      <c r="H229" s="39"/>
      <c r="I229" s="40"/>
      <c r="J229" s="40"/>
      <c r="K229" s="40"/>
      <c r="L229" s="40"/>
      <c r="M229" s="40"/>
      <c r="N229" s="40"/>
      <c r="O229" s="40"/>
      <c r="P229" s="40"/>
    </row>
    <row r="230" spans="1:16" ht="15">
      <c r="A230" s="38"/>
      <c r="B230" s="206" t="s">
        <v>63</v>
      </c>
      <c r="C230" s="41"/>
      <c r="D230" s="185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</row>
    <row r="231" spans="1:16" ht="15">
      <c r="A231" s="41" t="s">
        <v>20</v>
      </c>
      <c r="B231" s="206"/>
      <c r="C231" s="38"/>
      <c r="D231" s="185"/>
      <c r="E231" s="243" t="s">
        <v>30</v>
      </c>
      <c r="F231" s="243"/>
      <c r="G231" s="39"/>
      <c r="H231" s="40"/>
      <c r="I231" s="40"/>
      <c r="J231" s="40"/>
      <c r="K231" s="40"/>
      <c r="L231" s="40"/>
      <c r="M231" s="40"/>
      <c r="N231" s="40"/>
      <c r="O231" s="40"/>
      <c r="P231" s="40"/>
    </row>
    <row r="232" spans="1:16" ht="29.25" customHeight="1">
      <c r="A232" s="238" t="s">
        <v>105</v>
      </c>
      <c r="B232" s="238"/>
      <c r="C232" s="38"/>
      <c r="D232" s="185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</row>
    <row r="233" spans="1:16" ht="28.5">
      <c r="A233" s="43"/>
      <c r="B233" s="207" t="s">
        <v>70</v>
      </c>
      <c r="C233" s="45"/>
      <c r="D233" s="151">
        <v>60</v>
      </c>
      <c r="E233" s="153">
        <v>0.51</v>
      </c>
      <c r="F233" s="153">
        <v>0.12</v>
      </c>
      <c r="G233" s="153">
        <v>2.42</v>
      </c>
      <c r="H233" s="153">
        <v>12.8</v>
      </c>
      <c r="I233" s="154">
        <v>0.035</v>
      </c>
      <c r="J233" s="154">
        <v>11.3</v>
      </c>
      <c r="K233" s="154">
        <v>2.33</v>
      </c>
      <c r="L233" s="154">
        <v>0.2</v>
      </c>
      <c r="M233" s="154">
        <v>12.19</v>
      </c>
      <c r="N233" s="154">
        <v>22.03</v>
      </c>
      <c r="O233" s="157">
        <v>13.42</v>
      </c>
      <c r="P233" s="137">
        <v>22.03</v>
      </c>
    </row>
    <row r="234" spans="1:16" ht="28.5">
      <c r="A234" s="43" t="s">
        <v>100</v>
      </c>
      <c r="B234" s="207" t="s">
        <v>98</v>
      </c>
      <c r="C234" s="14"/>
      <c r="D234" s="126">
        <v>80</v>
      </c>
      <c r="E234" s="136">
        <v>25.95</v>
      </c>
      <c r="F234" s="136">
        <v>8.32</v>
      </c>
      <c r="G234" s="136">
        <v>0.52</v>
      </c>
      <c r="H234" s="136">
        <v>181.12</v>
      </c>
      <c r="I234" s="137">
        <v>0.07</v>
      </c>
      <c r="J234" s="137">
        <v>0</v>
      </c>
      <c r="K234" s="137">
        <v>117.4</v>
      </c>
      <c r="L234" s="137">
        <v>1.26</v>
      </c>
      <c r="M234" s="137">
        <v>8.8</v>
      </c>
      <c r="N234" s="137">
        <v>188.1</v>
      </c>
      <c r="O234" s="137">
        <v>94.6</v>
      </c>
      <c r="P234" s="137">
        <v>1.54</v>
      </c>
    </row>
    <row r="235" spans="1:16" ht="17.25" customHeight="1">
      <c r="A235" s="61" t="s">
        <v>100</v>
      </c>
      <c r="B235" s="198" t="s">
        <v>99</v>
      </c>
      <c r="C235" s="95"/>
      <c r="D235" s="177">
        <v>150</v>
      </c>
      <c r="E235" s="136">
        <v>5.79</v>
      </c>
      <c r="F235" s="136">
        <v>3.03</v>
      </c>
      <c r="G235" s="136">
        <v>37.05</v>
      </c>
      <c r="H235" s="136">
        <v>234.4</v>
      </c>
      <c r="I235" s="137">
        <v>0.53</v>
      </c>
      <c r="J235" s="137">
        <v>0</v>
      </c>
      <c r="K235" s="137">
        <v>45</v>
      </c>
      <c r="L235" s="137">
        <v>0.9</v>
      </c>
      <c r="M235" s="137">
        <v>29.1</v>
      </c>
      <c r="N235" s="137">
        <v>166.5</v>
      </c>
      <c r="O235" s="137">
        <v>30.2</v>
      </c>
      <c r="P235" s="137">
        <v>1.5</v>
      </c>
    </row>
    <row r="236" spans="1:16" ht="15">
      <c r="A236" s="44"/>
      <c r="B236" s="201" t="s">
        <v>66</v>
      </c>
      <c r="C236" s="47"/>
      <c r="D236" s="126">
        <v>200</v>
      </c>
      <c r="E236" s="139">
        <v>0.8</v>
      </c>
      <c r="F236" s="139">
        <v>0.8</v>
      </c>
      <c r="G236" s="139">
        <v>19.6</v>
      </c>
      <c r="H236" s="139">
        <v>88</v>
      </c>
      <c r="I236" s="139">
        <v>0.06</v>
      </c>
      <c r="J236" s="139">
        <v>20</v>
      </c>
      <c r="K236" s="140">
        <v>0</v>
      </c>
      <c r="L236" s="140">
        <v>0</v>
      </c>
      <c r="M236" s="140">
        <v>32</v>
      </c>
      <c r="N236" s="140">
        <v>22</v>
      </c>
      <c r="O236" s="140">
        <v>18</v>
      </c>
      <c r="P236" s="140">
        <v>4.4</v>
      </c>
    </row>
    <row r="237" spans="1:16" ht="15">
      <c r="A237" s="43">
        <v>685</v>
      </c>
      <c r="B237" s="198" t="s">
        <v>23</v>
      </c>
      <c r="C237" s="47"/>
      <c r="D237" s="126">
        <v>200</v>
      </c>
      <c r="E237" s="136">
        <v>0.2</v>
      </c>
      <c r="F237" s="136">
        <v>0</v>
      </c>
      <c r="G237" s="136">
        <v>15</v>
      </c>
      <c r="H237" s="136">
        <v>58</v>
      </c>
      <c r="I237" s="137">
        <v>0</v>
      </c>
      <c r="J237" s="137">
        <v>2.2</v>
      </c>
      <c r="K237" s="137">
        <v>0</v>
      </c>
      <c r="L237" s="137">
        <v>0</v>
      </c>
      <c r="M237" s="137">
        <v>87</v>
      </c>
      <c r="N237" s="137">
        <v>68</v>
      </c>
      <c r="O237" s="137">
        <v>14</v>
      </c>
      <c r="P237" s="137">
        <v>0.8</v>
      </c>
    </row>
    <row r="238" spans="1:16" ht="15">
      <c r="A238" s="43"/>
      <c r="B238" s="198" t="s">
        <v>24</v>
      </c>
      <c r="C238" s="47"/>
      <c r="D238" s="187" t="s">
        <v>36</v>
      </c>
      <c r="E238" s="136">
        <v>2.7</v>
      </c>
      <c r="F238" s="136">
        <v>0.7</v>
      </c>
      <c r="G238" s="136">
        <v>16.3</v>
      </c>
      <c r="H238" s="136">
        <v>87</v>
      </c>
      <c r="I238" s="137">
        <v>0.06</v>
      </c>
      <c r="J238" s="137">
        <v>0</v>
      </c>
      <c r="K238" s="137">
        <v>0</v>
      </c>
      <c r="L238" s="137">
        <v>0.6</v>
      </c>
      <c r="M238" s="137">
        <v>10</v>
      </c>
      <c r="N238" s="137">
        <v>32</v>
      </c>
      <c r="O238" s="137">
        <v>7.1</v>
      </c>
      <c r="P238" s="137">
        <v>0.6</v>
      </c>
    </row>
    <row r="239" spans="1:16" ht="15">
      <c r="A239" s="42"/>
      <c r="B239" s="199" t="s">
        <v>37</v>
      </c>
      <c r="C239" s="42"/>
      <c r="D239" s="127"/>
      <c r="E239" s="131">
        <f aca="true" t="shared" si="18" ref="E239:P239">SUM(E233:E238)</f>
        <v>35.95</v>
      </c>
      <c r="F239" s="131">
        <f t="shared" si="18"/>
        <v>12.969999999999999</v>
      </c>
      <c r="G239" s="131">
        <f t="shared" si="18"/>
        <v>90.89</v>
      </c>
      <c r="H239" s="131">
        <f t="shared" si="18"/>
        <v>661.32</v>
      </c>
      <c r="I239" s="131">
        <f t="shared" si="18"/>
        <v>0.7550000000000001</v>
      </c>
      <c r="J239" s="131">
        <f t="shared" si="18"/>
        <v>33.5</v>
      </c>
      <c r="K239" s="131">
        <f t="shared" si="18"/>
        <v>164.73000000000002</v>
      </c>
      <c r="L239" s="131">
        <f t="shared" si="18"/>
        <v>2.96</v>
      </c>
      <c r="M239" s="131">
        <f t="shared" si="18"/>
        <v>179.09</v>
      </c>
      <c r="N239" s="131">
        <f t="shared" si="18"/>
        <v>498.63</v>
      </c>
      <c r="O239" s="131">
        <f t="shared" si="18"/>
        <v>177.32</v>
      </c>
      <c r="P239" s="131">
        <f t="shared" si="18"/>
        <v>30.87</v>
      </c>
    </row>
    <row r="240" spans="1:16" ht="15">
      <c r="A240" s="9"/>
      <c r="B240" s="19"/>
      <c r="C240" s="9"/>
      <c r="D240" s="27"/>
      <c r="E240" s="141" t="s">
        <v>26</v>
      </c>
      <c r="F240" s="141"/>
      <c r="G240" s="141"/>
      <c r="H240" s="142"/>
      <c r="I240" s="142"/>
      <c r="J240" s="142"/>
      <c r="K240" s="142"/>
      <c r="L240" s="142"/>
      <c r="M240" s="142"/>
      <c r="N240" s="142"/>
      <c r="O240" s="142"/>
      <c r="P240" s="142"/>
    </row>
    <row r="241" spans="1:16" ht="15">
      <c r="A241" s="57"/>
      <c r="B241" s="207" t="s">
        <v>118</v>
      </c>
      <c r="C241" s="45"/>
      <c r="D241" s="186">
        <v>30</v>
      </c>
      <c r="E241" s="143">
        <f>2.4/2</f>
        <v>1.2</v>
      </c>
      <c r="F241" s="143">
        <f>0.4/2</f>
        <v>0.2</v>
      </c>
      <c r="G241" s="143">
        <f>5.5/2</f>
        <v>2.75</v>
      </c>
      <c r="H241" s="143">
        <f>25/2</f>
        <v>12.5</v>
      </c>
      <c r="I241" s="143">
        <f>46.6/2</f>
        <v>23.3</v>
      </c>
      <c r="J241" s="143">
        <f>0.14/2</f>
        <v>0.07</v>
      </c>
      <c r="K241" s="144">
        <f>0.04/2</f>
        <v>0.02</v>
      </c>
      <c r="L241" s="144">
        <f>0.34/2</f>
        <v>0.17</v>
      </c>
      <c r="M241" s="144">
        <f>76.66/2</f>
        <v>38.33</v>
      </c>
      <c r="N241" s="144">
        <f>70/2</f>
        <v>35</v>
      </c>
      <c r="O241" s="144">
        <f>46.66/2</f>
        <v>23.33</v>
      </c>
      <c r="P241" s="144">
        <f>1/2</f>
        <v>0.5</v>
      </c>
    </row>
    <row r="242" spans="1:16" ht="25.5" customHeight="1">
      <c r="A242" s="57">
        <v>124</v>
      </c>
      <c r="B242" s="228" t="s">
        <v>101</v>
      </c>
      <c r="C242" s="85"/>
      <c r="D242" s="149" t="s">
        <v>34</v>
      </c>
      <c r="E242" s="145">
        <v>2.7</v>
      </c>
      <c r="F242" s="145">
        <v>7.8</v>
      </c>
      <c r="G242" s="145">
        <v>12.5</v>
      </c>
      <c r="H242" s="145">
        <v>125</v>
      </c>
      <c r="I242" s="146">
        <v>0.07</v>
      </c>
      <c r="J242" s="146">
        <v>14.41</v>
      </c>
      <c r="K242" s="146">
        <v>0.01</v>
      </c>
      <c r="L242" s="146">
        <v>0</v>
      </c>
      <c r="M242" s="146">
        <v>9.8</v>
      </c>
      <c r="N242" s="146">
        <v>53</v>
      </c>
      <c r="O242" s="146">
        <v>19.9</v>
      </c>
      <c r="P242" s="147">
        <v>0.93</v>
      </c>
    </row>
    <row r="243" spans="1:16" ht="15">
      <c r="A243" s="94">
        <v>436</v>
      </c>
      <c r="B243" s="198" t="s">
        <v>53</v>
      </c>
      <c r="C243" s="95"/>
      <c r="D243" s="177" t="s">
        <v>112</v>
      </c>
      <c r="E243" s="136">
        <v>17.11</v>
      </c>
      <c r="F243" s="136">
        <v>20.95</v>
      </c>
      <c r="G243" s="136">
        <v>31.8</v>
      </c>
      <c r="H243" s="136">
        <v>383.52</v>
      </c>
      <c r="I243" s="137">
        <v>0.36</v>
      </c>
      <c r="J243" s="137">
        <v>40.68</v>
      </c>
      <c r="K243" s="137">
        <v>0.288</v>
      </c>
      <c r="L243" s="137">
        <v>0.68</v>
      </c>
      <c r="M243" s="137">
        <v>52.92</v>
      </c>
      <c r="N243" s="137">
        <v>417.6</v>
      </c>
      <c r="O243" s="137">
        <v>81.7</v>
      </c>
      <c r="P243" s="137">
        <v>5.07</v>
      </c>
    </row>
    <row r="244" spans="1:16" s="29" customFormat="1" ht="15.75" customHeight="1">
      <c r="A244" s="43"/>
      <c r="B244" s="198" t="s">
        <v>78</v>
      </c>
      <c r="C244" s="47"/>
      <c r="D244" s="126">
        <v>30</v>
      </c>
      <c r="E244" s="139">
        <v>4.8</v>
      </c>
      <c r="F244" s="139">
        <v>19.9</v>
      </c>
      <c r="G244" s="139">
        <v>22.1</v>
      </c>
      <c r="H244" s="139">
        <v>149.8</v>
      </c>
      <c r="I244" s="139">
        <v>0</v>
      </c>
      <c r="J244" s="139">
        <v>1.9</v>
      </c>
      <c r="K244" s="140">
        <v>0</v>
      </c>
      <c r="L244" s="140">
        <v>0</v>
      </c>
      <c r="M244" s="140">
        <v>17</v>
      </c>
      <c r="N244" s="140">
        <v>9</v>
      </c>
      <c r="O244" s="140">
        <v>7</v>
      </c>
      <c r="P244" s="140">
        <v>0.09</v>
      </c>
    </row>
    <row r="245" spans="1:16" ht="15">
      <c r="A245" s="43">
        <v>638</v>
      </c>
      <c r="B245" s="198" t="s">
        <v>45</v>
      </c>
      <c r="C245" s="47"/>
      <c r="D245" s="126">
        <v>200</v>
      </c>
      <c r="E245" s="136">
        <v>0.18</v>
      </c>
      <c r="F245" s="136">
        <v>0.18</v>
      </c>
      <c r="G245" s="136">
        <v>28.362</v>
      </c>
      <c r="H245" s="136">
        <v>116.91</v>
      </c>
      <c r="I245" s="137">
        <v>0.002</v>
      </c>
      <c r="J245" s="137">
        <v>0.058</v>
      </c>
      <c r="K245" s="137">
        <v>1.358</v>
      </c>
      <c r="L245" s="137">
        <v>0.058</v>
      </c>
      <c r="M245" s="137">
        <v>7.584</v>
      </c>
      <c r="N245" s="137">
        <v>4.462</v>
      </c>
      <c r="O245" s="137">
        <v>1.746</v>
      </c>
      <c r="P245" s="137">
        <v>0.157</v>
      </c>
    </row>
    <row r="246" spans="1:16" ht="15">
      <c r="A246" s="44"/>
      <c r="B246" s="198" t="s">
        <v>24</v>
      </c>
      <c r="C246" s="47"/>
      <c r="D246" s="187" t="s">
        <v>25</v>
      </c>
      <c r="E246" s="136">
        <v>2.7</v>
      </c>
      <c r="F246" s="136">
        <v>0.7</v>
      </c>
      <c r="G246" s="136">
        <v>16.3</v>
      </c>
      <c r="H246" s="136">
        <v>87</v>
      </c>
      <c r="I246" s="137">
        <v>0.06</v>
      </c>
      <c r="J246" s="137">
        <v>0</v>
      </c>
      <c r="K246" s="137">
        <v>0</v>
      </c>
      <c r="L246" s="137">
        <v>0.6</v>
      </c>
      <c r="M246" s="137">
        <v>10</v>
      </c>
      <c r="N246" s="137">
        <v>32</v>
      </c>
      <c r="O246" s="137">
        <v>7.1</v>
      </c>
      <c r="P246" s="137">
        <v>0.6</v>
      </c>
    </row>
    <row r="247" spans="1:16" ht="15">
      <c r="A247" s="43"/>
      <c r="B247" s="198" t="s">
        <v>28</v>
      </c>
      <c r="C247" s="47"/>
      <c r="D247" s="187" t="s">
        <v>29</v>
      </c>
      <c r="E247" s="136">
        <v>1.1</v>
      </c>
      <c r="F247" s="136">
        <v>0.2</v>
      </c>
      <c r="G247" s="136">
        <v>9.4</v>
      </c>
      <c r="H247" s="136">
        <v>44</v>
      </c>
      <c r="I247" s="137">
        <v>0.04</v>
      </c>
      <c r="J247" s="137">
        <v>0</v>
      </c>
      <c r="K247" s="137">
        <v>0</v>
      </c>
      <c r="L247" s="137">
        <v>0.6</v>
      </c>
      <c r="M247" s="137">
        <v>10</v>
      </c>
      <c r="N247" s="137">
        <v>32</v>
      </c>
      <c r="O247" s="137">
        <v>7.1</v>
      </c>
      <c r="P247" s="137">
        <v>0.6</v>
      </c>
    </row>
    <row r="248" spans="1:16" ht="15">
      <c r="A248" s="43"/>
      <c r="B248" s="198" t="s">
        <v>37</v>
      </c>
      <c r="C248" s="47"/>
      <c r="D248" s="126"/>
      <c r="E248" s="155">
        <f aca="true" t="shared" si="19" ref="E248:P248">SUM(E241:E247)</f>
        <v>29.79</v>
      </c>
      <c r="F248" s="155">
        <f t="shared" si="19"/>
        <v>49.93</v>
      </c>
      <c r="G248" s="155">
        <f t="shared" si="19"/>
        <v>123.212</v>
      </c>
      <c r="H248" s="155">
        <f t="shared" si="19"/>
        <v>918.7299999999999</v>
      </c>
      <c r="I248" s="155">
        <f t="shared" si="19"/>
        <v>23.831999999999997</v>
      </c>
      <c r="J248" s="155">
        <f t="shared" si="19"/>
        <v>57.117999999999995</v>
      </c>
      <c r="K248" s="155">
        <f t="shared" si="19"/>
        <v>1.6760000000000002</v>
      </c>
      <c r="L248" s="155">
        <f t="shared" si="19"/>
        <v>2.108</v>
      </c>
      <c r="M248" s="155">
        <f t="shared" si="19"/>
        <v>145.63400000000001</v>
      </c>
      <c r="N248" s="155">
        <f t="shared" si="19"/>
        <v>583.062</v>
      </c>
      <c r="O248" s="155">
        <f t="shared" si="19"/>
        <v>147.876</v>
      </c>
      <c r="P248" s="155">
        <f t="shared" si="19"/>
        <v>7.946999999999999</v>
      </c>
    </row>
    <row r="249" spans="1:16" ht="15">
      <c r="A249" s="43"/>
      <c r="B249" s="219" t="s">
        <v>38</v>
      </c>
      <c r="C249" s="47"/>
      <c r="D249" s="126"/>
      <c r="E249" s="155">
        <f aca="true" t="shared" si="20" ref="E249:P249">E239+E248</f>
        <v>65.74000000000001</v>
      </c>
      <c r="F249" s="155">
        <f t="shared" si="20"/>
        <v>62.9</v>
      </c>
      <c r="G249" s="155">
        <f t="shared" si="20"/>
        <v>214.102</v>
      </c>
      <c r="H249" s="155">
        <f t="shared" si="20"/>
        <v>1580.05</v>
      </c>
      <c r="I249" s="155">
        <f t="shared" si="20"/>
        <v>24.586999999999996</v>
      </c>
      <c r="J249" s="155">
        <f t="shared" si="20"/>
        <v>90.618</v>
      </c>
      <c r="K249" s="155">
        <f t="shared" si="20"/>
        <v>166.406</v>
      </c>
      <c r="L249" s="155">
        <f t="shared" si="20"/>
        <v>5.068</v>
      </c>
      <c r="M249" s="155">
        <f t="shared" si="20"/>
        <v>324.72400000000005</v>
      </c>
      <c r="N249" s="155">
        <f t="shared" si="20"/>
        <v>1081.692</v>
      </c>
      <c r="O249" s="155">
        <f t="shared" si="20"/>
        <v>325.196</v>
      </c>
      <c r="P249" s="155">
        <f t="shared" si="20"/>
        <v>38.817</v>
      </c>
    </row>
    <row r="250" spans="1:16" ht="79.5" customHeight="1">
      <c r="A250" s="61"/>
      <c r="B250" s="229"/>
      <c r="C250" s="14"/>
      <c r="D250" s="2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</row>
    <row r="251" spans="1:16" ht="15">
      <c r="A251" s="61"/>
      <c r="B251" s="229"/>
      <c r="C251" s="14"/>
      <c r="D251" s="2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</row>
    <row r="252" spans="1:16" ht="15">
      <c r="A252" s="61"/>
      <c r="B252" s="229"/>
      <c r="C252" s="14"/>
      <c r="D252" s="2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</row>
    <row r="253" spans="1:16" ht="29.25" customHeight="1">
      <c r="A253" s="61"/>
      <c r="B253" s="229"/>
      <c r="C253" s="14"/>
      <c r="D253" s="2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</row>
    <row r="254" spans="1:16" ht="15">
      <c r="A254" s="61"/>
      <c r="B254" s="229"/>
      <c r="C254" s="14"/>
      <c r="D254" s="2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</row>
    <row r="255" spans="1:16" ht="38.25" customHeight="1">
      <c r="A255" s="239" t="s">
        <v>106</v>
      </c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</row>
    <row r="256" spans="1:16" ht="30" customHeight="1">
      <c r="A256" s="9"/>
      <c r="B256" s="19"/>
      <c r="C256" s="9"/>
      <c r="D256" s="192"/>
      <c r="E256" s="48"/>
      <c r="F256" s="78"/>
      <c r="G256" s="48"/>
      <c r="H256" s="48"/>
      <c r="I256" s="48"/>
      <c r="J256" s="48"/>
      <c r="K256" s="48"/>
      <c r="L256" s="48"/>
      <c r="M256" s="48"/>
      <c r="N256" s="48"/>
      <c r="O256" s="48"/>
      <c r="P256" s="51">
        <v>7</v>
      </c>
    </row>
    <row r="257" spans="1:16" ht="15">
      <c r="A257" s="32" t="s">
        <v>0</v>
      </c>
      <c r="B257" s="203" t="s">
        <v>1</v>
      </c>
      <c r="C257" s="82"/>
      <c r="D257" s="150" t="s">
        <v>2</v>
      </c>
      <c r="E257" s="240" t="s">
        <v>3</v>
      </c>
      <c r="F257" s="241"/>
      <c r="G257" s="242"/>
      <c r="H257" s="33" t="s">
        <v>4</v>
      </c>
      <c r="I257" s="98" t="s">
        <v>5</v>
      </c>
      <c r="J257" s="99"/>
      <c r="K257" s="99"/>
      <c r="L257" s="100"/>
      <c r="M257" s="240" t="s">
        <v>6</v>
      </c>
      <c r="N257" s="241"/>
      <c r="O257" s="241"/>
      <c r="P257" s="242"/>
    </row>
    <row r="258" spans="1:16" ht="15.75">
      <c r="A258" s="34" t="s">
        <v>7</v>
      </c>
      <c r="B258" s="204"/>
      <c r="C258" s="83" t="s">
        <v>8</v>
      </c>
      <c r="D258" s="182"/>
      <c r="E258" s="34" t="s">
        <v>9</v>
      </c>
      <c r="F258" s="34" t="s">
        <v>10</v>
      </c>
      <c r="G258" s="34" t="s">
        <v>11</v>
      </c>
      <c r="H258" s="34" t="s">
        <v>12</v>
      </c>
      <c r="I258" s="35" t="s">
        <v>40</v>
      </c>
      <c r="J258" s="35" t="s">
        <v>13</v>
      </c>
      <c r="K258" s="35" t="s">
        <v>14</v>
      </c>
      <c r="L258" s="35" t="s">
        <v>15</v>
      </c>
      <c r="M258" s="36" t="s">
        <v>16</v>
      </c>
      <c r="N258" s="36" t="s">
        <v>17</v>
      </c>
      <c r="O258" s="36" t="s">
        <v>18</v>
      </c>
      <c r="P258" s="36" t="s">
        <v>19</v>
      </c>
    </row>
    <row r="259" spans="1:16" ht="15">
      <c r="A259" s="35">
        <v>1</v>
      </c>
      <c r="B259" s="156">
        <v>2</v>
      </c>
      <c r="C259" s="28">
        <v>3</v>
      </c>
      <c r="D259" s="183">
        <v>3</v>
      </c>
      <c r="E259" s="37">
        <v>4</v>
      </c>
      <c r="F259" s="37">
        <v>5</v>
      </c>
      <c r="G259" s="37">
        <v>6</v>
      </c>
      <c r="H259" s="37">
        <v>7</v>
      </c>
      <c r="I259" s="35">
        <v>8</v>
      </c>
      <c r="J259" s="35">
        <v>9</v>
      </c>
      <c r="K259" s="35">
        <v>10</v>
      </c>
      <c r="L259" s="35">
        <v>11</v>
      </c>
      <c r="M259" s="36">
        <v>12</v>
      </c>
      <c r="N259" s="36">
        <v>13</v>
      </c>
      <c r="O259" s="36">
        <v>14</v>
      </c>
      <c r="P259" s="36">
        <v>15</v>
      </c>
    </row>
    <row r="260" spans="1:16" ht="15">
      <c r="A260" s="38"/>
      <c r="B260" s="206" t="s">
        <v>55</v>
      </c>
      <c r="C260" s="41"/>
      <c r="D260" s="185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</row>
    <row r="261" spans="1:16" ht="20.25" customHeight="1">
      <c r="A261" s="41" t="s">
        <v>20</v>
      </c>
      <c r="B261" s="206"/>
      <c r="C261" s="38"/>
      <c r="D261" s="185"/>
      <c r="E261" s="243" t="s">
        <v>30</v>
      </c>
      <c r="F261" s="243"/>
      <c r="G261" s="39"/>
      <c r="H261" s="40"/>
      <c r="I261" s="40"/>
      <c r="J261" s="40"/>
      <c r="K261" s="40"/>
      <c r="L261" s="40"/>
      <c r="M261" s="40"/>
      <c r="N261" s="40"/>
      <c r="O261" s="40"/>
      <c r="P261" s="40"/>
    </row>
    <row r="262" spans="1:16" ht="32.25" customHeight="1">
      <c r="A262" s="238" t="s">
        <v>105</v>
      </c>
      <c r="B262" s="238"/>
      <c r="C262" s="38"/>
      <c r="D262" s="185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</row>
    <row r="263" spans="1:16" ht="15">
      <c r="A263" s="93"/>
      <c r="B263" s="207" t="s">
        <v>69</v>
      </c>
      <c r="C263" s="45"/>
      <c r="D263" s="186">
        <v>60</v>
      </c>
      <c r="E263" s="107">
        <v>0.54</v>
      </c>
      <c r="F263" s="107">
        <v>0.08</v>
      </c>
      <c r="G263" s="107">
        <v>1.47</v>
      </c>
      <c r="H263" s="107">
        <v>8.76</v>
      </c>
      <c r="I263" s="107">
        <v>0.02</v>
      </c>
      <c r="J263" s="107">
        <v>7.6</v>
      </c>
      <c r="K263" s="109">
        <v>2.33</v>
      </c>
      <c r="L263" s="109">
        <v>0.08</v>
      </c>
      <c r="M263" s="109">
        <v>13.18</v>
      </c>
      <c r="N263" s="109">
        <v>23.26</v>
      </c>
      <c r="O263" s="109">
        <v>10.85</v>
      </c>
      <c r="P263" s="109">
        <v>0.39</v>
      </c>
    </row>
    <row r="264" spans="1:16" ht="15">
      <c r="A264" s="43" t="s">
        <v>109</v>
      </c>
      <c r="B264" s="198" t="s">
        <v>102</v>
      </c>
      <c r="C264" s="47"/>
      <c r="D264" s="126" t="s">
        <v>103</v>
      </c>
      <c r="E264" s="161">
        <v>27.8</v>
      </c>
      <c r="F264" s="161">
        <v>25.8</v>
      </c>
      <c r="G264" s="161">
        <v>30</v>
      </c>
      <c r="H264" s="161">
        <v>418</v>
      </c>
      <c r="I264" s="162">
        <v>0.12</v>
      </c>
      <c r="J264" s="162">
        <v>0</v>
      </c>
      <c r="K264" s="162">
        <v>28.96</v>
      </c>
      <c r="L264" s="162">
        <v>0.43</v>
      </c>
      <c r="M264" s="162">
        <v>28.26</v>
      </c>
      <c r="N264" s="162">
        <v>248.22</v>
      </c>
      <c r="O264" s="162">
        <v>38.52</v>
      </c>
      <c r="P264" s="162">
        <v>3.36</v>
      </c>
    </row>
    <row r="265" spans="1:16" ht="28.5">
      <c r="A265" s="44">
        <v>3</v>
      </c>
      <c r="B265" s="213" t="s">
        <v>75</v>
      </c>
      <c r="C265" s="113">
        <v>170</v>
      </c>
      <c r="D265" s="176">
        <v>45</v>
      </c>
      <c r="E265" s="163">
        <v>23.7</v>
      </c>
      <c r="F265" s="163">
        <v>18.9</v>
      </c>
      <c r="G265" s="163">
        <v>25.3</v>
      </c>
      <c r="H265" s="163">
        <v>373.1</v>
      </c>
      <c r="I265" s="163">
        <v>0</v>
      </c>
      <c r="J265" s="163">
        <v>1.8</v>
      </c>
      <c r="K265" s="163">
        <v>0.3</v>
      </c>
      <c r="L265" s="163">
        <v>0.7</v>
      </c>
      <c r="M265" s="163">
        <v>185</v>
      </c>
      <c r="N265" s="163">
        <v>32.9</v>
      </c>
      <c r="O265" s="163">
        <v>264.2</v>
      </c>
      <c r="P265" s="163">
        <v>2.1</v>
      </c>
    </row>
    <row r="266" spans="1:16" ht="15">
      <c r="A266" s="43">
        <v>685</v>
      </c>
      <c r="B266" s="198" t="s">
        <v>93</v>
      </c>
      <c r="C266" s="47"/>
      <c r="D266" s="126" t="s">
        <v>94</v>
      </c>
      <c r="E266" s="161">
        <v>0.2</v>
      </c>
      <c r="F266" s="161">
        <v>0</v>
      </c>
      <c r="G266" s="161">
        <v>15</v>
      </c>
      <c r="H266" s="161">
        <v>58</v>
      </c>
      <c r="I266" s="162">
        <v>0</v>
      </c>
      <c r="J266" s="162">
        <v>2.2</v>
      </c>
      <c r="K266" s="162">
        <v>0</v>
      </c>
      <c r="L266" s="162">
        <v>0</v>
      </c>
      <c r="M266" s="162">
        <v>87</v>
      </c>
      <c r="N266" s="162">
        <v>68</v>
      </c>
      <c r="O266" s="162">
        <v>14</v>
      </c>
      <c r="P266" s="162">
        <v>0.8</v>
      </c>
    </row>
    <row r="267" spans="1:16" ht="15">
      <c r="A267" s="43"/>
      <c r="B267" s="198" t="s">
        <v>24</v>
      </c>
      <c r="C267" s="47"/>
      <c r="D267" s="187" t="s">
        <v>36</v>
      </c>
      <c r="E267" s="161">
        <v>2.7</v>
      </c>
      <c r="F267" s="161">
        <v>0.7</v>
      </c>
      <c r="G267" s="161">
        <v>16.3</v>
      </c>
      <c r="H267" s="161">
        <v>87</v>
      </c>
      <c r="I267" s="162">
        <v>0.06</v>
      </c>
      <c r="J267" s="162">
        <v>0</v>
      </c>
      <c r="K267" s="162">
        <v>0</v>
      </c>
      <c r="L267" s="162">
        <v>0.6</v>
      </c>
      <c r="M267" s="162">
        <v>10</v>
      </c>
      <c r="N267" s="162">
        <v>32</v>
      </c>
      <c r="O267" s="162">
        <v>7.1</v>
      </c>
      <c r="P267" s="162">
        <v>0.6</v>
      </c>
    </row>
    <row r="268" spans="1:16" ht="15">
      <c r="A268" s="42"/>
      <c r="B268" s="199" t="s">
        <v>37</v>
      </c>
      <c r="C268" s="42"/>
      <c r="D268" s="127"/>
      <c r="E268" s="124">
        <f aca="true" t="shared" si="21" ref="E268:P268">SUM(E263:E267)</f>
        <v>54.940000000000005</v>
      </c>
      <c r="F268" s="124">
        <f t="shared" si="21"/>
        <v>45.480000000000004</v>
      </c>
      <c r="G268" s="124">
        <f t="shared" si="21"/>
        <v>88.07</v>
      </c>
      <c r="H268" s="124">
        <f t="shared" si="21"/>
        <v>944.86</v>
      </c>
      <c r="I268" s="124">
        <f t="shared" si="21"/>
        <v>0.19999999999999998</v>
      </c>
      <c r="J268" s="124">
        <f t="shared" si="21"/>
        <v>11.600000000000001</v>
      </c>
      <c r="K268" s="124">
        <f t="shared" si="21"/>
        <v>31.59</v>
      </c>
      <c r="L268" s="124">
        <f t="shared" si="21"/>
        <v>1.81</v>
      </c>
      <c r="M268" s="124">
        <f t="shared" si="21"/>
        <v>323.44</v>
      </c>
      <c r="N268" s="124">
        <f t="shared" si="21"/>
        <v>404.38</v>
      </c>
      <c r="O268" s="124">
        <f t="shared" si="21"/>
        <v>334.67</v>
      </c>
      <c r="P268" s="124">
        <f t="shared" si="21"/>
        <v>7.249999999999999</v>
      </c>
    </row>
    <row r="269" spans="1:16" ht="15">
      <c r="A269" s="9"/>
      <c r="B269" s="19"/>
      <c r="C269" s="9"/>
      <c r="D269" s="27"/>
      <c r="E269" s="164" t="s">
        <v>26</v>
      </c>
      <c r="F269" s="164"/>
      <c r="G269" s="164"/>
      <c r="H269" s="165"/>
      <c r="I269" s="165"/>
      <c r="J269" s="165"/>
      <c r="K269" s="165"/>
      <c r="L269" s="165"/>
      <c r="M269" s="165"/>
      <c r="N269" s="165"/>
      <c r="O269" s="165"/>
      <c r="P269" s="165"/>
    </row>
    <row r="270" spans="1:16" ht="15">
      <c r="A270" s="43"/>
      <c r="B270" s="207" t="s">
        <v>122</v>
      </c>
      <c r="C270" s="45"/>
      <c r="D270" s="151">
        <v>60</v>
      </c>
      <c r="E270" s="166">
        <v>2.4</v>
      </c>
      <c r="F270" s="166">
        <v>0.4</v>
      </c>
      <c r="G270" s="166">
        <v>11</v>
      </c>
      <c r="H270" s="166">
        <v>50</v>
      </c>
      <c r="I270" s="167">
        <v>46.6</v>
      </c>
      <c r="J270" s="167">
        <v>0.14</v>
      </c>
      <c r="K270" s="167">
        <v>0.04</v>
      </c>
      <c r="L270" s="167">
        <v>0.34</v>
      </c>
      <c r="M270" s="167">
        <v>76.66</v>
      </c>
      <c r="N270" s="167">
        <v>140</v>
      </c>
      <c r="O270" s="168">
        <v>46.66</v>
      </c>
      <c r="P270" s="162">
        <v>2</v>
      </c>
    </row>
    <row r="271" spans="1:16" ht="15">
      <c r="A271" s="57">
        <v>135</v>
      </c>
      <c r="B271" s="201" t="s">
        <v>74</v>
      </c>
      <c r="C271" s="14"/>
      <c r="D271" s="133" t="s">
        <v>34</v>
      </c>
      <c r="E271" s="169">
        <v>3</v>
      </c>
      <c r="F271" s="169">
        <v>4.5</v>
      </c>
      <c r="G271" s="169">
        <v>20.4</v>
      </c>
      <c r="H271" s="169">
        <v>137</v>
      </c>
      <c r="I271" s="170">
        <v>0.09</v>
      </c>
      <c r="J271" s="170">
        <v>6.83</v>
      </c>
      <c r="K271" s="170">
        <v>0.01</v>
      </c>
      <c r="L271" s="170">
        <v>0</v>
      </c>
      <c r="M271" s="170">
        <v>44.4</v>
      </c>
      <c r="N271" s="170">
        <v>87.6</v>
      </c>
      <c r="O271" s="170">
        <v>28.4</v>
      </c>
      <c r="P271" s="170">
        <v>1.55</v>
      </c>
    </row>
    <row r="272" spans="1:16" ht="15">
      <c r="A272" s="43">
        <v>431</v>
      </c>
      <c r="B272" s="198" t="s">
        <v>129</v>
      </c>
      <c r="C272" s="47"/>
      <c r="D272" s="126" t="s">
        <v>116</v>
      </c>
      <c r="E272" s="161">
        <v>16.4</v>
      </c>
      <c r="F272" s="161">
        <v>22.32</v>
      </c>
      <c r="G272" s="161">
        <v>13.72</v>
      </c>
      <c r="H272" s="161">
        <v>330.2</v>
      </c>
      <c r="I272" s="162">
        <v>1.4</v>
      </c>
      <c r="J272" s="162">
        <v>0</v>
      </c>
      <c r="K272" s="162">
        <v>141.1</v>
      </c>
      <c r="L272" s="162">
        <v>3.92</v>
      </c>
      <c r="M272" s="162">
        <v>86.4</v>
      </c>
      <c r="N272" s="162">
        <v>46.6</v>
      </c>
      <c r="O272" s="162">
        <v>84.18</v>
      </c>
      <c r="P272" s="162">
        <v>5.04</v>
      </c>
    </row>
    <row r="273" spans="1:16" ht="15">
      <c r="A273" s="94">
        <v>705</v>
      </c>
      <c r="B273" s="198" t="s">
        <v>52</v>
      </c>
      <c r="C273" s="95"/>
      <c r="D273" s="126">
        <v>200</v>
      </c>
      <c r="E273" s="161">
        <v>0.2</v>
      </c>
      <c r="F273" s="161">
        <v>0</v>
      </c>
      <c r="G273" s="161">
        <v>15</v>
      </c>
      <c r="H273" s="161">
        <v>58</v>
      </c>
      <c r="I273" s="162">
        <v>0</v>
      </c>
      <c r="J273" s="162">
        <v>2.2</v>
      </c>
      <c r="K273" s="162">
        <v>0</v>
      </c>
      <c r="L273" s="162">
        <v>0</v>
      </c>
      <c r="M273" s="162">
        <v>87</v>
      </c>
      <c r="N273" s="162">
        <v>68</v>
      </c>
      <c r="O273" s="162">
        <v>14</v>
      </c>
      <c r="P273" s="162">
        <v>0.8</v>
      </c>
    </row>
    <row r="274" spans="1:16" ht="15">
      <c r="A274" s="94"/>
      <c r="B274" s="201" t="s">
        <v>130</v>
      </c>
      <c r="C274" s="95"/>
      <c r="D274" s="126">
        <v>150</v>
      </c>
      <c r="E274" s="171">
        <v>0.8</v>
      </c>
      <c r="F274" s="171">
        <v>0.8</v>
      </c>
      <c r="G274" s="171">
        <v>19.6</v>
      </c>
      <c r="H274" s="171">
        <v>88</v>
      </c>
      <c r="I274" s="171">
        <v>0.06</v>
      </c>
      <c r="J274" s="171">
        <v>20</v>
      </c>
      <c r="K274" s="171">
        <v>0</v>
      </c>
      <c r="L274" s="171">
        <v>0</v>
      </c>
      <c r="M274" s="171">
        <v>32</v>
      </c>
      <c r="N274" s="171">
        <v>22</v>
      </c>
      <c r="O274" s="171">
        <v>18</v>
      </c>
      <c r="P274" s="171">
        <v>4.4</v>
      </c>
    </row>
    <row r="275" spans="1:16" ht="15">
      <c r="A275" s="94"/>
      <c r="B275" s="201" t="s">
        <v>77</v>
      </c>
      <c r="C275" s="47"/>
      <c r="D275" s="126">
        <v>40</v>
      </c>
      <c r="E275" s="161">
        <v>5.8</v>
      </c>
      <c r="F275" s="161">
        <v>22.6</v>
      </c>
      <c r="G275" s="161">
        <v>20.8</v>
      </c>
      <c r="H275" s="161">
        <v>156</v>
      </c>
      <c r="I275" s="162">
        <v>0</v>
      </c>
      <c r="J275" s="162">
        <v>2.2</v>
      </c>
      <c r="K275" s="162">
        <v>0</v>
      </c>
      <c r="L275" s="162">
        <v>0</v>
      </c>
      <c r="M275" s="162">
        <v>16</v>
      </c>
      <c r="N275" s="162">
        <v>8</v>
      </c>
      <c r="O275" s="162">
        <v>6</v>
      </c>
      <c r="P275" s="162">
        <v>0.8</v>
      </c>
    </row>
    <row r="276" spans="1:16" ht="15">
      <c r="A276" s="47"/>
      <c r="B276" s="198" t="s">
        <v>24</v>
      </c>
      <c r="C276" s="47"/>
      <c r="D276" s="187" t="s">
        <v>25</v>
      </c>
      <c r="E276" s="161">
        <v>2.7</v>
      </c>
      <c r="F276" s="161">
        <v>0.7</v>
      </c>
      <c r="G276" s="161">
        <v>16.3</v>
      </c>
      <c r="H276" s="161">
        <v>87</v>
      </c>
      <c r="I276" s="162">
        <v>0.06</v>
      </c>
      <c r="J276" s="162">
        <v>0</v>
      </c>
      <c r="K276" s="162">
        <v>0</v>
      </c>
      <c r="L276" s="162">
        <v>0.6</v>
      </c>
      <c r="M276" s="162">
        <v>10</v>
      </c>
      <c r="N276" s="162">
        <v>32</v>
      </c>
      <c r="O276" s="162">
        <v>7.1</v>
      </c>
      <c r="P276" s="162">
        <v>0.6</v>
      </c>
    </row>
    <row r="277" spans="1:16" ht="15">
      <c r="A277" s="79"/>
      <c r="B277" s="198" t="s">
        <v>28</v>
      </c>
      <c r="C277" s="47"/>
      <c r="D277" s="187" t="s">
        <v>29</v>
      </c>
      <c r="E277" s="161">
        <v>1.1</v>
      </c>
      <c r="F277" s="161">
        <v>0.2</v>
      </c>
      <c r="G277" s="161">
        <v>9.4</v>
      </c>
      <c r="H277" s="161">
        <v>44</v>
      </c>
      <c r="I277" s="162">
        <v>0.04</v>
      </c>
      <c r="J277" s="162">
        <v>0</v>
      </c>
      <c r="K277" s="162">
        <v>0</v>
      </c>
      <c r="L277" s="162">
        <v>0.6</v>
      </c>
      <c r="M277" s="162">
        <v>10</v>
      </c>
      <c r="N277" s="162">
        <v>32</v>
      </c>
      <c r="O277" s="162">
        <v>7.1</v>
      </c>
      <c r="P277" s="162">
        <v>0.6</v>
      </c>
    </row>
    <row r="278" spans="1:16" ht="15">
      <c r="A278" s="42"/>
      <c r="B278" s="199" t="s">
        <v>37</v>
      </c>
      <c r="C278" s="42"/>
      <c r="D278" s="127"/>
      <c r="E278" s="124">
        <f aca="true" t="shared" si="22" ref="E278:P278">SUM(E270:E277)</f>
        <v>32.4</v>
      </c>
      <c r="F278" s="124">
        <f t="shared" si="22"/>
        <v>51.52000000000001</v>
      </c>
      <c r="G278" s="124">
        <f t="shared" si="22"/>
        <v>126.22</v>
      </c>
      <c r="H278" s="124">
        <f t="shared" si="22"/>
        <v>950.2</v>
      </c>
      <c r="I278" s="124">
        <f t="shared" si="22"/>
        <v>48.25000000000001</v>
      </c>
      <c r="J278" s="124">
        <f t="shared" si="22"/>
        <v>31.37</v>
      </c>
      <c r="K278" s="124">
        <f t="shared" si="22"/>
        <v>141.15</v>
      </c>
      <c r="L278" s="124">
        <f t="shared" si="22"/>
        <v>5.459999999999999</v>
      </c>
      <c r="M278" s="124">
        <f t="shared" si="22"/>
        <v>362.46000000000004</v>
      </c>
      <c r="N278" s="124">
        <f t="shared" si="22"/>
        <v>436.2</v>
      </c>
      <c r="O278" s="124">
        <f t="shared" si="22"/>
        <v>211.44</v>
      </c>
      <c r="P278" s="124">
        <f t="shared" si="22"/>
        <v>15.790000000000001</v>
      </c>
    </row>
    <row r="279" spans="1:16" ht="15">
      <c r="A279" s="72"/>
      <c r="B279" s="219" t="s">
        <v>38</v>
      </c>
      <c r="C279" s="47"/>
      <c r="D279" s="126"/>
      <c r="E279" s="172">
        <f aca="true" t="shared" si="23" ref="E279:P279">E268+E278</f>
        <v>87.34</v>
      </c>
      <c r="F279" s="172">
        <f t="shared" si="23"/>
        <v>97.00000000000001</v>
      </c>
      <c r="G279" s="172">
        <f t="shared" si="23"/>
        <v>214.29</v>
      </c>
      <c r="H279" s="172">
        <f t="shared" si="23"/>
        <v>1895.06</v>
      </c>
      <c r="I279" s="172">
        <f t="shared" si="23"/>
        <v>48.45000000000001</v>
      </c>
      <c r="J279" s="172">
        <f t="shared" si="23"/>
        <v>42.97</v>
      </c>
      <c r="K279" s="172">
        <f t="shared" si="23"/>
        <v>172.74</v>
      </c>
      <c r="L279" s="172">
        <f t="shared" si="23"/>
        <v>7.27</v>
      </c>
      <c r="M279" s="172">
        <f t="shared" si="23"/>
        <v>685.9000000000001</v>
      </c>
      <c r="N279" s="172">
        <f t="shared" si="23"/>
        <v>840.5799999999999</v>
      </c>
      <c r="O279" s="172">
        <f t="shared" si="23"/>
        <v>546.11</v>
      </c>
      <c r="P279" s="172">
        <f t="shared" si="23"/>
        <v>23.04</v>
      </c>
    </row>
    <row r="280" spans="1:16" ht="15">
      <c r="A280" s="61"/>
      <c r="B280" s="229"/>
      <c r="C280" s="14"/>
      <c r="D280" s="2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</row>
    <row r="281" spans="1:16" ht="15">
      <c r="A281" s="61"/>
      <c r="B281" s="229"/>
      <c r="C281" s="14"/>
      <c r="D281" s="2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</row>
    <row r="282" spans="1:18" ht="15.75">
      <c r="A282" s="61"/>
      <c r="B282" s="229"/>
      <c r="C282" s="14"/>
      <c r="D282" s="2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16"/>
      <c r="R282" s="7"/>
    </row>
    <row r="283" spans="1:16" ht="183.75" customHeight="1">
      <c r="A283" s="61"/>
      <c r="B283" s="229"/>
      <c r="C283" s="14"/>
      <c r="D283" s="2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</row>
    <row r="284" spans="1:16" ht="32.25" customHeight="1">
      <c r="A284" s="239" t="s">
        <v>106</v>
      </c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</row>
    <row r="285" spans="1:16" ht="27.75" customHeight="1">
      <c r="A285" s="9"/>
      <c r="B285" s="19"/>
      <c r="C285" s="9"/>
      <c r="D285" s="192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1:16" ht="15">
      <c r="A286" s="32" t="s">
        <v>0</v>
      </c>
      <c r="B286" s="203" t="s">
        <v>1</v>
      </c>
      <c r="C286" s="82"/>
      <c r="D286" s="150" t="s">
        <v>2</v>
      </c>
      <c r="E286" s="240" t="s">
        <v>3</v>
      </c>
      <c r="F286" s="241"/>
      <c r="G286" s="242"/>
      <c r="H286" s="33" t="s">
        <v>4</v>
      </c>
      <c r="I286" s="240" t="s">
        <v>5</v>
      </c>
      <c r="J286" s="241"/>
      <c r="K286" s="241"/>
      <c r="L286" s="242"/>
      <c r="M286" s="240" t="s">
        <v>6</v>
      </c>
      <c r="N286" s="241"/>
      <c r="O286" s="241"/>
      <c r="P286" s="242"/>
    </row>
    <row r="287" spans="1:16" ht="15.75">
      <c r="A287" s="34" t="s">
        <v>7</v>
      </c>
      <c r="B287" s="204"/>
      <c r="C287" s="83" t="s">
        <v>8</v>
      </c>
      <c r="D287" s="182"/>
      <c r="E287" s="34" t="s">
        <v>9</v>
      </c>
      <c r="F287" s="34" t="s">
        <v>10</v>
      </c>
      <c r="G287" s="34" t="s">
        <v>11</v>
      </c>
      <c r="H287" s="34" t="s">
        <v>12</v>
      </c>
      <c r="I287" s="35" t="s">
        <v>40</v>
      </c>
      <c r="J287" s="35" t="s">
        <v>13</v>
      </c>
      <c r="K287" s="35" t="s">
        <v>14</v>
      </c>
      <c r="L287" s="35" t="s">
        <v>15</v>
      </c>
      <c r="M287" s="36" t="s">
        <v>16</v>
      </c>
      <c r="N287" s="36" t="s">
        <v>17</v>
      </c>
      <c r="O287" s="36" t="s">
        <v>18</v>
      </c>
      <c r="P287" s="36" t="s">
        <v>19</v>
      </c>
    </row>
    <row r="288" spans="1:16" ht="15">
      <c r="A288" s="35">
        <v>1</v>
      </c>
      <c r="B288" s="156">
        <v>2</v>
      </c>
      <c r="C288" s="28">
        <v>3</v>
      </c>
      <c r="D288" s="183">
        <v>3</v>
      </c>
      <c r="E288" s="37">
        <v>4</v>
      </c>
      <c r="F288" s="37">
        <v>5</v>
      </c>
      <c r="G288" s="37">
        <v>6</v>
      </c>
      <c r="H288" s="37">
        <v>7</v>
      </c>
      <c r="I288" s="35">
        <v>8</v>
      </c>
      <c r="J288" s="35">
        <v>9</v>
      </c>
      <c r="K288" s="35">
        <v>10</v>
      </c>
      <c r="L288" s="35">
        <v>11</v>
      </c>
      <c r="M288" s="36">
        <v>12</v>
      </c>
      <c r="N288" s="36">
        <v>13</v>
      </c>
      <c r="O288" s="36">
        <v>14</v>
      </c>
      <c r="P288" s="36">
        <v>15</v>
      </c>
    </row>
    <row r="289" spans="1:16" ht="15">
      <c r="A289" s="38"/>
      <c r="B289" s="205"/>
      <c r="C289" s="38"/>
      <c r="D289" s="184"/>
      <c r="E289" s="39"/>
      <c r="F289" s="39"/>
      <c r="G289" s="39"/>
      <c r="H289" s="39"/>
      <c r="I289" s="40"/>
      <c r="J289" s="40"/>
      <c r="K289" s="40"/>
      <c r="L289" s="40"/>
      <c r="M289" s="40"/>
      <c r="N289" s="40"/>
      <c r="O289" s="40"/>
      <c r="P289" s="40"/>
    </row>
    <row r="290" spans="1:16" ht="15">
      <c r="A290" s="38"/>
      <c r="B290" s="206" t="s">
        <v>56</v>
      </c>
      <c r="C290" s="41"/>
      <c r="D290" s="185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</row>
    <row r="291" spans="1:16" ht="15">
      <c r="A291" s="41" t="s">
        <v>20</v>
      </c>
      <c r="B291" s="206"/>
      <c r="C291" s="38"/>
      <c r="D291" s="185"/>
      <c r="E291" s="243" t="s">
        <v>30</v>
      </c>
      <c r="F291" s="243"/>
      <c r="G291" s="39"/>
      <c r="H291" s="40"/>
      <c r="I291" s="40"/>
      <c r="J291" s="40"/>
      <c r="K291" s="40"/>
      <c r="L291" s="40"/>
      <c r="M291" s="40"/>
      <c r="N291" s="40"/>
      <c r="O291" s="40"/>
      <c r="P291" s="40"/>
    </row>
    <row r="292" spans="1:16" ht="27" customHeight="1">
      <c r="A292" s="238" t="s">
        <v>105</v>
      </c>
      <c r="B292" s="238"/>
      <c r="C292" s="38"/>
      <c r="D292" s="185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</row>
    <row r="293" spans="1:16" ht="15">
      <c r="A293" s="43"/>
      <c r="B293" s="207" t="s">
        <v>68</v>
      </c>
      <c r="C293" s="45"/>
      <c r="D293" s="186">
        <v>60</v>
      </c>
      <c r="E293" s="107">
        <v>0.48</v>
      </c>
      <c r="F293" s="107">
        <v>0.16</v>
      </c>
      <c r="G293" s="107">
        <v>3.36</v>
      </c>
      <c r="H293" s="107">
        <v>16.79</v>
      </c>
      <c r="I293" s="107">
        <v>0.1</v>
      </c>
      <c r="J293" s="107">
        <v>15</v>
      </c>
      <c r="K293" s="109">
        <v>0.1</v>
      </c>
      <c r="L293" s="109">
        <v>0</v>
      </c>
      <c r="M293" s="109">
        <v>63.3</v>
      </c>
      <c r="N293" s="109">
        <v>80</v>
      </c>
      <c r="O293" s="109">
        <v>21.3</v>
      </c>
      <c r="P293" s="109">
        <v>7.17</v>
      </c>
    </row>
    <row r="294" spans="1:16" ht="15">
      <c r="A294" s="44">
        <v>337</v>
      </c>
      <c r="B294" s="218" t="s">
        <v>22</v>
      </c>
      <c r="C294" s="45"/>
      <c r="D294" s="151" t="s">
        <v>44</v>
      </c>
      <c r="E294" s="166">
        <v>5.1</v>
      </c>
      <c r="F294" s="166">
        <v>4.6</v>
      </c>
      <c r="G294" s="166">
        <v>0.3</v>
      </c>
      <c r="H294" s="166">
        <v>63</v>
      </c>
      <c r="I294" s="167">
        <v>0.02</v>
      </c>
      <c r="J294" s="167">
        <v>0</v>
      </c>
      <c r="K294" s="167">
        <v>0.06</v>
      </c>
      <c r="L294" s="167">
        <v>0</v>
      </c>
      <c r="M294" s="167">
        <v>19.4</v>
      </c>
      <c r="N294" s="167">
        <v>66.8</v>
      </c>
      <c r="O294" s="167">
        <v>4.8</v>
      </c>
      <c r="P294" s="167">
        <v>0.9</v>
      </c>
    </row>
    <row r="295" spans="1:16" ht="15">
      <c r="A295" s="43" t="s">
        <v>100</v>
      </c>
      <c r="B295" s="198" t="s">
        <v>117</v>
      </c>
      <c r="C295" s="47"/>
      <c r="D295" s="126" t="s">
        <v>112</v>
      </c>
      <c r="E295" s="161">
        <v>16.4</v>
      </c>
      <c r="F295" s="161">
        <v>22.32</v>
      </c>
      <c r="G295" s="161">
        <v>13.72</v>
      </c>
      <c r="H295" s="161">
        <v>330.2</v>
      </c>
      <c r="I295" s="162">
        <v>1.4</v>
      </c>
      <c r="J295" s="162">
        <v>0</v>
      </c>
      <c r="K295" s="162">
        <v>141.1</v>
      </c>
      <c r="L295" s="162">
        <v>3.92</v>
      </c>
      <c r="M295" s="162">
        <v>86.4</v>
      </c>
      <c r="N295" s="162">
        <v>46.6</v>
      </c>
      <c r="O295" s="162">
        <v>84.18</v>
      </c>
      <c r="P295" s="162">
        <v>5.04</v>
      </c>
    </row>
    <row r="296" spans="1:16" ht="15">
      <c r="A296" s="43"/>
      <c r="B296" s="201" t="s">
        <v>76</v>
      </c>
      <c r="C296" s="47"/>
      <c r="D296" s="126">
        <v>200</v>
      </c>
      <c r="E296" s="161">
        <v>3</v>
      </c>
      <c r="F296" s="161">
        <v>1</v>
      </c>
      <c r="G296" s="161">
        <v>42</v>
      </c>
      <c r="H296" s="161">
        <v>192</v>
      </c>
      <c r="I296" s="162">
        <v>0.1</v>
      </c>
      <c r="J296" s="162">
        <v>20</v>
      </c>
      <c r="K296" s="162">
        <v>0.1</v>
      </c>
      <c r="L296" s="162">
        <v>0</v>
      </c>
      <c r="M296" s="162">
        <v>16</v>
      </c>
      <c r="N296" s="162">
        <v>84</v>
      </c>
      <c r="O296" s="162">
        <v>56</v>
      </c>
      <c r="P296" s="162">
        <v>1.2</v>
      </c>
    </row>
    <row r="297" spans="1:16" ht="15">
      <c r="A297" s="94">
        <v>693</v>
      </c>
      <c r="B297" s="199" t="s">
        <v>84</v>
      </c>
      <c r="C297" s="95"/>
      <c r="D297" s="126">
        <v>200</v>
      </c>
      <c r="E297" s="161">
        <v>3.77</v>
      </c>
      <c r="F297" s="161">
        <v>3.9</v>
      </c>
      <c r="G297" s="161">
        <v>25.78</v>
      </c>
      <c r="H297" s="161">
        <v>153.28</v>
      </c>
      <c r="I297" s="162">
        <v>0.02</v>
      </c>
      <c r="J297" s="162">
        <v>0.65</v>
      </c>
      <c r="K297" s="162">
        <v>0.01</v>
      </c>
      <c r="L297" s="162">
        <v>0</v>
      </c>
      <c r="M297" s="162">
        <v>60.4</v>
      </c>
      <c r="N297" s="162">
        <v>45</v>
      </c>
      <c r="O297" s="162">
        <v>7</v>
      </c>
      <c r="P297" s="162">
        <v>0.9</v>
      </c>
    </row>
    <row r="298" spans="1:16" ht="15">
      <c r="A298" s="43"/>
      <c r="B298" s="198" t="s">
        <v>24</v>
      </c>
      <c r="C298" s="47"/>
      <c r="D298" s="187" t="s">
        <v>36</v>
      </c>
      <c r="E298" s="161">
        <v>2.7</v>
      </c>
      <c r="F298" s="161">
        <v>0.7</v>
      </c>
      <c r="G298" s="161">
        <v>16.3</v>
      </c>
      <c r="H298" s="161">
        <v>87</v>
      </c>
      <c r="I298" s="162">
        <v>0.06</v>
      </c>
      <c r="J298" s="162">
        <v>0</v>
      </c>
      <c r="K298" s="162">
        <v>0</v>
      </c>
      <c r="L298" s="162">
        <v>0.6</v>
      </c>
      <c r="M298" s="162">
        <v>10</v>
      </c>
      <c r="N298" s="162">
        <v>32</v>
      </c>
      <c r="O298" s="162">
        <v>7.1</v>
      </c>
      <c r="P298" s="162">
        <v>0.6</v>
      </c>
    </row>
    <row r="299" spans="1:16" ht="15">
      <c r="A299" s="42"/>
      <c r="B299" s="199" t="s">
        <v>37</v>
      </c>
      <c r="C299" s="42"/>
      <c r="D299" s="127"/>
      <c r="E299" s="124">
        <f aca="true" t="shared" si="24" ref="E299:P299">SUM(E293:E298)</f>
        <v>31.449999999999996</v>
      </c>
      <c r="F299" s="124">
        <f t="shared" si="24"/>
        <v>32.68</v>
      </c>
      <c r="G299" s="124">
        <f t="shared" si="24"/>
        <v>101.46</v>
      </c>
      <c r="H299" s="124">
        <f t="shared" si="24"/>
        <v>842.27</v>
      </c>
      <c r="I299" s="124">
        <f t="shared" si="24"/>
        <v>1.7000000000000002</v>
      </c>
      <c r="J299" s="124">
        <f t="shared" si="24"/>
        <v>35.65</v>
      </c>
      <c r="K299" s="124">
        <f t="shared" si="24"/>
        <v>141.36999999999998</v>
      </c>
      <c r="L299" s="124">
        <f t="shared" si="24"/>
        <v>4.52</v>
      </c>
      <c r="M299" s="124">
        <f t="shared" si="24"/>
        <v>255.5</v>
      </c>
      <c r="N299" s="124">
        <f t="shared" si="24"/>
        <v>354.4</v>
      </c>
      <c r="O299" s="124">
        <f t="shared" si="24"/>
        <v>180.38</v>
      </c>
      <c r="P299" s="124">
        <f t="shared" si="24"/>
        <v>15.809999999999999</v>
      </c>
    </row>
    <row r="300" spans="1:16" ht="15">
      <c r="A300" s="9"/>
      <c r="B300" s="19"/>
      <c r="C300" s="9"/>
      <c r="D300" s="27"/>
      <c r="E300" s="164" t="s">
        <v>26</v>
      </c>
      <c r="F300" s="164"/>
      <c r="G300" s="164"/>
      <c r="H300" s="165"/>
      <c r="I300" s="165"/>
      <c r="J300" s="165"/>
      <c r="K300" s="165"/>
      <c r="L300" s="165"/>
      <c r="M300" s="165"/>
      <c r="N300" s="165"/>
      <c r="O300" s="165"/>
      <c r="P300" s="165"/>
    </row>
    <row r="301" spans="1:16" ht="15">
      <c r="A301" s="43"/>
      <c r="B301" s="207" t="s">
        <v>119</v>
      </c>
      <c r="C301" s="45"/>
      <c r="D301" s="186">
        <v>30</v>
      </c>
      <c r="E301" s="107">
        <f>2.4/2</f>
        <v>1.2</v>
      </c>
      <c r="F301" s="107">
        <f>0.4/2</f>
        <v>0.2</v>
      </c>
      <c r="G301" s="107">
        <f>5.5/2</f>
        <v>2.75</v>
      </c>
      <c r="H301" s="107">
        <f>25/2</f>
        <v>12.5</v>
      </c>
      <c r="I301" s="107">
        <f>46.6/2</f>
        <v>23.3</v>
      </c>
      <c r="J301" s="107">
        <f>0.14/2</f>
        <v>0.07</v>
      </c>
      <c r="K301" s="109">
        <f>0.04/2</f>
        <v>0.02</v>
      </c>
      <c r="L301" s="109">
        <f>0.34/2</f>
        <v>0.17</v>
      </c>
      <c r="M301" s="109">
        <f>76.66/2</f>
        <v>38.33</v>
      </c>
      <c r="N301" s="109">
        <f>70/2</f>
        <v>35</v>
      </c>
      <c r="O301" s="109">
        <f>46.66/2</f>
        <v>23.33</v>
      </c>
      <c r="P301" s="109">
        <f>1/2</f>
        <v>0.5</v>
      </c>
    </row>
    <row r="302" spans="1:16" ht="15">
      <c r="A302" s="57">
        <v>110</v>
      </c>
      <c r="B302" s="201" t="s">
        <v>89</v>
      </c>
      <c r="C302" s="125"/>
      <c r="D302" s="126" t="s">
        <v>34</v>
      </c>
      <c r="E302" s="161">
        <v>2.05</v>
      </c>
      <c r="F302" s="161">
        <v>6.7</v>
      </c>
      <c r="G302" s="161">
        <v>15.2</v>
      </c>
      <c r="H302" s="161">
        <v>130</v>
      </c>
      <c r="I302" s="162">
        <v>8.9</v>
      </c>
      <c r="J302" s="162">
        <v>8.2</v>
      </c>
      <c r="K302" s="162">
        <v>10.14</v>
      </c>
      <c r="L302" s="162">
        <v>0.3</v>
      </c>
      <c r="M302" s="162">
        <v>32.4</v>
      </c>
      <c r="N302" s="162">
        <v>74</v>
      </c>
      <c r="O302" s="162">
        <v>10</v>
      </c>
      <c r="P302" s="162">
        <v>0.3</v>
      </c>
    </row>
    <row r="303" spans="1:16" ht="15">
      <c r="A303" s="57"/>
      <c r="B303" s="201" t="s">
        <v>125</v>
      </c>
      <c r="C303" s="14"/>
      <c r="D303" s="126" t="s">
        <v>131</v>
      </c>
      <c r="E303" s="161">
        <v>17.11</v>
      </c>
      <c r="F303" s="161">
        <v>20.95</v>
      </c>
      <c r="G303" s="161">
        <v>31.8</v>
      </c>
      <c r="H303" s="161">
        <v>383.52</v>
      </c>
      <c r="I303" s="162">
        <v>0.36</v>
      </c>
      <c r="J303" s="162">
        <v>40.68</v>
      </c>
      <c r="K303" s="162">
        <v>0.288</v>
      </c>
      <c r="L303" s="162">
        <v>0.68</v>
      </c>
      <c r="M303" s="162">
        <v>52.92</v>
      </c>
      <c r="N303" s="162">
        <v>417.6</v>
      </c>
      <c r="O303" s="162">
        <v>81.7</v>
      </c>
      <c r="P303" s="162">
        <v>5.07</v>
      </c>
    </row>
    <row r="304" spans="1:16" ht="15">
      <c r="A304" s="43" t="s">
        <v>72</v>
      </c>
      <c r="B304" s="198" t="s">
        <v>126</v>
      </c>
      <c r="C304" s="47"/>
      <c r="D304" s="126">
        <v>150</v>
      </c>
      <c r="E304" s="171">
        <v>5.79</v>
      </c>
      <c r="F304" s="171">
        <v>3.03</v>
      </c>
      <c r="G304" s="171">
        <v>37.05</v>
      </c>
      <c r="H304" s="171">
        <v>234.4</v>
      </c>
      <c r="I304" s="171">
        <v>0.53</v>
      </c>
      <c r="J304" s="171">
        <v>0</v>
      </c>
      <c r="K304" s="171">
        <v>45</v>
      </c>
      <c r="L304" s="171">
        <v>0.9</v>
      </c>
      <c r="M304" s="171">
        <v>29.1</v>
      </c>
      <c r="N304" s="171">
        <v>166.5</v>
      </c>
      <c r="O304" s="171">
        <v>30.2</v>
      </c>
      <c r="P304" s="171">
        <v>1.5</v>
      </c>
    </row>
    <row r="305" spans="1:16" ht="15">
      <c r="A305" s="61">
        <v>631</v>
      </c>
      <c r="B305" s="198" t="s">
        <v>51</v>
      </c>
      <c r="C305" s="47"/>
      <c r="D305" s="126">
        <v>200</v>
      </c>
      <c r="E305" s="161">
        <v>0.097</v>
      </c>
      <c r="F305" s="161">
        <v>0.039</v>
      </c>
      <c r="G305" s="161">
        <v>21.512</v>
      </c>
      <c r="H305" s="161">
        <v>86.785</v>
      </c>
      <c r="I305" s="162">
        <v>0.002</v>
      </c>
      <c r="J305" s="162">
        <v>0.058</v>
      </c>
      <c r="K305" s="162">
        <v>1.358</v>
      </c>
      <c r="L305" s="162">
        <v>0.058</v>
      </c>
      <c r="M305" s="162">
        <v>7.584</v>
      </c>
      <c r="N305" s="162">
        <v>4.462</v>
      </c>
      <c r="O305" s="162">
        <v>1.746</v>
      </c>
      <c r="P305" s="162">
        <v>0.157</v>
      </c>
    </row>
    <row r="306" spans="1:16" ht="15">
      <c r="A306" s="72"/>
      <c r="B306" s="198" t="s">
        <v>24</v>
      </c>
      <c r="C306" s="47"/>
      <c r="D306" s="187" t="s">
        <v>25</v>
      </c>
      <c r="E306" s="161">
        <v>2.7</v>
      </c>
      <c r="F306" s="161">
        <v>0.7</v>
      </c>
      <c r="G306" s="161">
        <v>16.3</v>
      </c>
      <c r="H306" s="161">
        <v>87</v>
      </c>
      <c r="I306" s="162">
        <v>0.06</v>
      </c>
      <c r="J306" s="162">
        <v>0</v>
      </c>
      <c r="K306" s="162">
        <v>0</v>
      </c>
      <c r="L306" s="162">
        <v>0.6</v>
      </c>
      <c r="M306" s="162">
        <v>10</v>
      </c>
      <c r="N306" s="162">
        <v>32</v>
      </c>
      <c r="O306" s="162">
        <v>7.1</v>
      </c>
      <c r="P306" s="162">
        <v>0.6</v>
      </c>
    </row>
    <row r="307" spans="1:16" ht="15">
      <c r="A307" s="72"/>
      <c r="B307" s="198" t="s">
        <v>28</v>
      </c>
      <c r="C307" s="47"/>
      <c r="D307" s="187" t="s">
        <v>29</v>
      </c>
      <c r="E307" s="161">
        <v>1.1</v>
      </c>
      <c r="F307" s="161">
        <v>0.2</v>
      </c>
      <c r="G307" s="161">
        <v>9.4</v>
      </c>
      <c r="H307" s="161">
        <v>44</v>
      </c>
      <c r="I307" s="162">
        <v>0.04</v>
      </c>
      <c r="J307" s="162">
        <v>0</v>
      </c>
      <c r="K307" s="162">
        <v>0</v>
      </c>
      <c r="L307" s="162">
        <v>0.6</v>
      </c>
      <c r="M307" s="162">
        <v>10</v>
      </c>
      <c r="N307" s="162">
        <v>32</v>
      </c>
      <c r="O307" s="162">
        <v>7.1</v>
      </c>
      <c r="P307" s="162">
        <v>0.6</v>
      </c>
    </row>
    <row r="308" spans="1:16" ht="15">
      <c r="A308" s="42"/>
      <c r="B308" s="199" t="s">
        <v>37</v>
      </c>
      <c r="C308" s="42"/>
      <c r="D308" s="127"/>
      <c r="E308" s="124">
        <f aca="true" t="shared" si="25" ref="E308:P308">SUM(E301:E307)</f>
        <v>30.047</v>
      </c>
      <c r="F308" s="124">
        <f t="shared" si="25"/>
        <v>31.819000000000003</v>
      </c>
      <c r="G308" s="124">
        <f t="shared" si="25"/>
        <v>134.012</v>
      </c>
      <c r="H308" s="124">
        <f t="shared" si="25"/>
        <v>978.2049999999999</v>
      </c>
      <c r="I308" s="124">
        <f t="shared" si="25"/>
        <v>33.19200000000001</v>
      </c>
      <c r="J308" s="124">
        <f t="shared" si="25"/>
        <v>49.008</v>
      </c>
      <c r="K308" s="124">
        <f t="shared" si="25"/>
        <v>56.806</v>
      </c>
      <c r="L308" s="124">
        <f t="shared" si="25"/>
        <v>3.308</v>
      </c>
      <c r="M308" s="124">
        <f t="shared" si="25"/>
        <v>180.334</v>
      </c>
      <c r="N308" s="124">
        <f t="shared" si="25"/>
        <v>761.562</v>
      </c>
      <c r="O308" s="124">
        <f t="shared" si="25"/>
        <v>161.176</v>
      </c>
      <c r="P308" s="124">
        <f t="shared" si="25"/>
        <v>8.727</v>
      </c>
    </row>
    <row r="309" spans="1:16" ht="15">
      <c r="A309" s="42"/>
      <c r="B309" s="209" t="s">
        <v>38</v>
      </c>
      <c r="C309" s="42"/>
      <c r="D309" s="127"/>
      <c r="E309" s="173">
        <f>E308+E299</f>
        <v>61.497</v>
      </c>
      <c r="F309" s="124">
        <f aca="true" t="shared" si="26" ref="F309:P309">F299+F308</f>
        <v>64.499</v>
      </c>
      <c r="G309" s="124">
        <f t="shared" si="26"/>
        <v>235.47199999999998</v>
      </c>
      <c r="H309" s="124">
        <f t="shared" si="26"/>
        <v>1820.475</v>
      </c>
      <c r="I309" s="124">
        <f t="shared" si="26"/>
        <v>34.89200000000001</v>
      </c>
      <c r="J309" s="124">
        <f t="shared" si="26"/>
        <v>84.658</v>
      </c>
      <c r="K309" s="124">
        <f t="shared" si="26"/>
        <v>198.176</v>
      </c>
      <c r="L309" s="124">
        <f t="shared" si="26"/>
        <v>7.827999999999999</v>
      </c>
      <c r="M309" s="124">
        <f t="shared" si="26"/>
        <v>435.834</v>
      </c>
      <c r="N309" s="124">
        <f t="shared" si="26"/>
        <v>1115.962</v>
      </c>
      <c r="O309" s="124">
        <f t="shared" si="26"/>
        <v>341.556</v>
      </c>
      <c r="P309" s="124">
        <f t="shared" si="26"/>
        <v>24.537</v>
      </c>
    </row>
    <row r="310" spans="1:16" ht="15">
      <c r="A310" s="9"/>
      <c r="B310" s="19"/>
      <c r="C310" s="9"/>
      <c r="D310" s="27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1:16" ht="16.5" customHeight="1">
      <c r="A311" s="9"/>
      <c r="B311" s="19"/>
      <c r="C311" s="9"/>
      <c r="D311" s="27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1:16" ht="236.25" customHeight="1">
      <c r="A312" s="9"/>
      <c r="B312" s="19"/>
      <c r="C312" s="9"/>
      <c r="D312" s="27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1:16" ht="30" customHeight="1">
      <c r="A313" s="239" t="s">
        <v>106</v>
      </c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  <c r="M313" s="239"/>
      <c r="N313" s="239"/>
      <c r="O313" s="239"/>
      <c r="P313" s="239"/>
    </row>
    <row r="314" spans="1:16" ht="15" customHeight="1">
      <c r="A314" s="25"/>
      <c r="B314" s="19"/>
      <c r="C314" s="9"/>
      <c r="D314" s="192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>
        <v>9</v>
      </c>
    </row>
    <row r="315" spans="1:16" ht="15">
      <c r="A315" s="32" t="s">
        <v>0</v>
      </c>
      <c r="B315" s="203" t="s">
        <v>1</v>
      </c>
      <c r="C315" s="82"/>
      <c r="D315" s="150" t="s">
        <v>2</v>
      </c>
      <c r="E315" s="240" t="s">
        <v>3</v>
      </c>
      <c r="F315" s="241"/>
      <c r="G315" s="242"/>
      <c r="H315" s="33" t="s">
        <v>4</v>
      </c>
      <c r="I315" s="240" t="s">
        <v>5</v>
      </c>
      <c r="J315" s="241"/>
      <c r="K315" s="241"/>
      <c r="L315" s="242"/>
      <c r="M315" s="240" t="s">
        <v>6</v>
      </c>
      <c r="N315" s="241"/>
      <c r="O315" s="241"/>
      <c r="P315" s="242"/>
    </row>
    <row r="316" spans="1:16" ht="15.75">
      <c r="A316" s="34" t="s">
        <v>7</v>
      </c>
      <c r="B316" s="204"/>
      <c r="C316" s="83" t="s">
        <v>8</v>
      </c>
      <c r="D316" s="182"/>
      <c r="E316" s="34" t="s">
        <v>9</v>
      </c>
      <c r="F316" s="34" t="s">
        <v>10</v>
      </c>
      <c r="G316" s="34" t="s">
        <v>11</v>
      </c>
      <c r="H316" s="34" t="s">
        <v>12</v>
      </c>
      <c r="I316" s="35" t="s">
        <v>40</v>
      </c>
      <c r="J316" s="35" t="s">
        <v>13</v>
      </c>
      <c r="K316" s="35" t="s">
        <v>14</v>
      </c>
      <c r="L316" s="35" t="s">
        <v>15</v>
      </c>
      <c r="M316" s="36" t="s">
        <v>16</v>
      </c>
      <c r="N316" s="36" t="s">
        <v>17</v>
      </c>
      <c r="O316" s="36" t="s">
        <v>18</v>
      </c>
      <c r="P316" s="36" t="s">
        <v>19</v>
      </c>
    </row>
    <row r="317" spans="1:16" ht="15">
      <c r="A317" s="35">
        <v>1</v>
      </c>
      <c r="B317" s="156">
        <v>2</v>
      </c>
      <c r="C317" s="28">
        <v>3</v>
      </c>
      <c r="D317" s="183">
        <v>3</v>
      </c>
      <c r="E317" s="37">
        <v>4</v>
      </c>
      <c r="F317" s="37">
        <v>5</v>
      </c>
      <c r="G317" s="37">
        <v>6</v>
      </c>
      <c r="H317" s="37">
        <v>7</v>
      </c>
      <c r="I317" s="35">
        <v>8</v>
      </c>
      <c r="J317" s="35">
        <v>9</v>
      </c>
      <c r="K317" s="35">
        <v>10</v>
      </c>
      <c r="L317" s="35">
        <v>11</v>
      </c>
      <c r="M317" s="36">
        <v>12</v>
      </c>
      <c r="N317" s="36">
        <v>13</v>
      </c>
      <c r="O317" s="36">
        <v>14</v>
      </c>
      <c r="P317" s="36">
        <v>15</v>
      </c>
    </row>
    <row r="318" spans="1:16" ht="15">
      <c r="A318" s="38"/>
      <c r="B318" s="206" t="s">
        <v>64</v>
      </c>
      <c r="C318" s="41"/>
      <c r="D318" s="185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</row>
    <row r="319" spans="1:16" ht="15">
      <c r="A319" s="41" t="s">
        <v>20</v>
      </c>
      <c r="B319" s="206"/>
      <c r="C319" s="38"/>
      <c r="D319" s="185"/>
      <c r="E319" s="243" t="s">
        <v>30</v>
      </c>
      <c r="F319" s="243"/>
      <c r="G319" s="39"/>
      <c r="H319" s="40"/>
      <c r="I319" s="40"/>
      <c r="J319" s="40"/>
      <c r="K319" s="40"/>
      <c r="L319" s="40"/>
      <c r="M319" s="40"/>
      <c r="N319" s="40"/>
      <c r="O319" s="40"/>
      <c r="P319" s="40"/>
    </row>
    <row r="320" spans="1:16" ht="27.75" customHeight="1">
      <c r="A320" s="238" t="s">
        <v>105</v>
      </c>
      <c r="B320" s="238"/>
      <c r="C320" s="38"/>
      <c r="D320" s="185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</row>
    <row r="321" spans="1:16" ht="15">
      <c r="A321" s="63"/>
      <c r="B321" s="216"/>
      <c r="C321" s="38"/>
      <c r="D321" s="185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</row>
    <row r="322" spans="1:16" ht="28.5">
      <c r="A322" s="122" t="s">
        <v>81</v>
      </c>
      <c r="B322" s="230" t="s">
        <v>80</v>
      </c>
      <c r="C322" s="123" t="s">
        <v>46</v>
      </c>
      <c r="D322" s="158" t="s">
        <v>67</v>
      </c>
      <c r="E322" s="140">
        <v>14.7</v>
      </c>
      <c r="F322" s="140">
        <v>16</v>
      </c>
      <c r="G322" s="140">
        <v>41</v>
      </c>
      <c r="H322" s="140">
        <v>353</v>
      </c>
      <c r="I322" s="140">
        <v>0.09</v>
      </c>
      <c r="J322" s="140">
        <v>0.13</v>
      </c>
      <c r="K322" s="140">
        <v>59</v>
      </c>
      <c r="L322" s="140">
        <v>3.79</v>
      </c>
      <c r="M322" s="140">
        <v>99.9</v>
      </c>
      <c r="N322" s="140">
        <v>162.2</v>
      </c>
      <c r="O322" s="140">
        <v>28.3</v>
      </c>
      <c r="P322" s="140">
        <v>1.28</v>
      </c>
    </row>
    <row r="323" spans="1:16" ht="28.5">
      <c r="A323" s="44"/>
      <c r="B323" s="213" t="s">
        <v>75</v>
      </c>
      <c r="C323" s="113">
        <v>170</v>
      </c>
      <c r="D323" s="176">
        <v>45</v>
      </c>
      <c r="E323" s="138">
        <v>23.7</v>
      </c>
      <c r="F323" s="138">
        <v>18.9</v>
      </c>
      <c r="G323" s="138">
        <v>25.3</v>
      </c>
      <c r="H323" s="138">
        <v>373.1</v>
      </c>
      <c r="I323" s="138">
        <v>0</v>
      </c>
      <c r="J323" s="138">
        <v>1.8</v>
      </c>
      <c r="K323" s="138">
        <v>0.3</v>
      </c>
      <c r="L323" s="138">
        <v>0.7</v>
      </c>
      <c r="M323" s="138">
        <v>185</v>
      </c>
      <c r="N323" s="138">
        <v>32.9</v>
      </c>
      <c r="O323" s="138">
        <v>264.2</v>
      </c>
      <c r="P323" s="138">
        <v>2.1</v>
      </c>
    </row>
    <row r="324" spans="1:16" ht="15">
      <c r="A324" s="44"/>
      <c r="B324" s="201" t="s">
        <v>66</v>
      </c>
      <c r="C324" s="47"/>
      <c r="D324" s="126">
        <v>200</v>
      </c>
      <c r="E324" s="139">
        <v>0.8</v>
      </c>
      <c r="F324" s="139">
        <v>0.8</v>
      </c>
      <c r="G324" s="139">
        <v>19.6</v>
      </c>
      <c r="H324" s="139">
        <v>88</v>
      </c>
      <c r="I324" s="139">
        <v>0.06</v>
      </c>
      <c r="J324" s="139">
        <v>20</v>
      </c>
      <c r="K324" s="140">
        <v>0</v>
      </c>
      <c r="L324" s="140">
        <v>0</v>
      </c>
      <c r="M324" s="140">
        <v>32</v>
      </c>
      <c r="N324" s="140">
        <v>22</v>
      </c>
      <c r="O324" s="140">
        <v>18</v>
      </c>
      <c r="P324" s="140">
        <v>4.4</v>
      </c>
    </row>
    <row r="325" spans="1:18" ht="15.75">
      <c r="A325" s="43">
        <v>685</v>
      </c>
      <c r="B325" s="198" t="s">
        <v>23</v>
      </c>
      <c r="C325" s="47"/>
      <c r="D325" s="126">
        <v>200</v>
      </c>
      <c r="E325" s="136">
        <v>0.2</v>
      </c>
      <c r="F325" s="136">
        <v>0</v>
      </c>
      <c r="G325" s="136">
        <v>15</v>
      </c>
      <c r="H325" s="136">
        <v>58</v>
      </c>
      <c r="I325" s="137">
        <v>0</v>
      </c>
      <c r="J325" s="137">
        <v>2.2</v>
      </c>
      <c r="K325" s="137">
        <v>0</v>
      </c>
      <c r="L325" s="137">
        <v>0</v>
      </c>
      <c r="M325" s="137">
        <v>87</v>
      </c>
      <c r="N325" s="137">
        <v>68</v>
      </c>
      <c r="O325" s="137">
        <v>14</v>
      </c>
      <c r="P325" s="137">
        <v>0.8</v>
      </c>
      <c r="Q325" s="15"/>
      <c r="R325" s="7"/>
    </row>
    <row r="326" spans="1:18" ht="15.75">
      <c r="A326" s="28"/>
      <c r="B326" s="198" t="s">
        <v>24</v>
      </c>
      <c r="C326" s="47"/>
      <c r="D326" s="187" t="s">
        <v>36</v>
      </c>
      <c r="E326" s="136">
        <v>2.7</v>
      </c>
      <c r="F326" s="136">
        <v>0.7</v>
      </c>
      <c r="G326" s="136">
        <v>16.3</v>
      </c>
      <c r="H326" s="136">
        <v>87</v>
      </c>
      <c r="I326" s="137">
        <v>0.06</v>
      </c>
      <c r="J326" s="137">
        <v>0</v>
      </c>
      <c r="K326" s="137">
        <v>0</v>
      </c>
      <c r="L326" s="137">
        <v>0.6</v>
      </c>
      <c r="M326" s="137">
        <v>10</v>
      </c>
      <c r="N326" s="137">
        <v>32</v>
      </c>
      <c r="O326" s="137">
        <v>7.1</v>
      </c>
      <c r="P326" s="137">
        <v>0.6</v>
      </c>
      <c r="Q326" s="4"/>
      <c r="R326" s="7"/>
    </row>
    <row r="327" spans="1:16" ht="14.25" customHeight="1">
      <c r="A327" s="42"/>
      <c r="B327" s="199" t="s">
        <v>37</v>
      </c>
      <c r="C327" s="42"/>
      <c r="D327" s="127"/>
      <c r="E327" s="131">
        <f aca="true" t="shared" si="27" ref="E327:P327">SUM(E322:E326)</f>
        <v>42.1</v>
      </c>
      <c r="F327" s="131">
        <f t="shared" si="27"/>
        <v>36.4</v>
      </c>
      <c r="G327" s="131">
        <f t="shared" si="27"/>
        <v>117.2</v>
      </c>
      <c r="H327" s="131">
        <f t="shared" si="27"/>
        <v>959.1</v>
      </c>
      <c r="I327" s="131">
        <f t="shared" si="27"/>
        <v>0.21</v>
      </c>
      <c r="J327" s="131">
        <f t="shared" si="27"/>
        <v>24.13</v>
      </c>
      <c r="K327" s="131">
        <f t="shared" si="27"/>
        <v>59.3</v>
      </c>
      <c r="L327" s="131">
        <f t="shared" si="27"/>
        <v>5.09</v>
      </c>
      <c r="M327" s="131">
        <f t="shared" si="27"/>
        <v>413.9</v>
      </c>
      <c r="N327" s="131">
        <f t="shared" si="27"/>
        <v>317.1</v>
      </c>
      <c r="O327" s="131">
        <f t="shared" si="27"/>
        <v>331.6</v>
      </c>
      <c r="P327" s="131">
        <f t="shared" si="27"/>
        <v>9.18</v>
      </c>
    </row>
    <row r="328" spans="1:16" ht="15">
      <c r="A328" s="9"/>
      <c r="B328" s="19"/>
      <c r="C328" s="9"/>
      <c r="D328" s="27"/>
      <c r="E328" s="141" t="s">
        <v>26</v>
      </c>
      <c r="F328" s="141"/>
      <c r="G328" s="141"/>
      <c r="H328" s="142"/>
      <c r="I328" s="142"/>
      <c r="J328" s="142"/>
      <c r="K328" s="142"/>
      <c r="L328" s="142"/>
      <c r="M328" s="142"/>
      <c r="N328" s="142"/>
      <c r="O328" s="142"/>
      <c r="P328" s="142"/>
    </row>
    <row r="329" spans="1:16" ht="15">
      <c r="A329" s="57"/>
      <c r="B329" s="207" t="s">
        <v>122</v>
      </c>
      <c r="C329" s="45"/>
      <c r="D329" s="151">
        <v>60</v>
      </c>
      <c r="E329" s="159">
        <v>2.4</v>
      </c>
      <c r="F329" s="159">
        <v>0.4</v>
      </c>
      <c r="G329" s="159">
        <v>11</v>
      </c>
      <c r="H329" s="159">
        <v>50</v>
      </c>
      <c r="I329" s="159">
        <v>46.6</v>
      </c>
      <c r="J329" s="159">
        <v>0.14</v>
      </c>
      <c r="K329" s="160">
        <v>0.04</v>
      </c>
      <c r="L329" s="160">
        <v>0.34</v>
      </c>
      <c r="M329" s="160">
        <v>76.66</v>
      </c>
      <c r="N329" s="160">
        <v>140</v>
      </c>
      <c r="O329" s="160">
        <v>46.66</v>
      </c>
      <c r="P329" s="160">
        <v>2</v>
      </c>
    </row>
    <row r="330" spans="1:16" ht="28.5">
      <c r="A330" s="43">
        <v>132</v>
      </c>
      <c r="B330" s="208" t="s">
        <v>95</v>
      </c>
      <c r="C330" s="14"/>
      <c r="D330" s="126" t="s">
        <v>34</v>
      </c>
      <c r="E330" s="136">
        <v>3</v>
      </c>
      <c r="F330" s="136">
        <v>4.5</v>
      </c>
      <c r="G330" s="136">
        <v>20.1</v>
      </c>
      <c r="H330" s="136">
        <v>135</v>
      </c>
      <c r="I330" s="137">
        <v>0</v>
      </c>
      <c r="J330" s="137">
        <v>4.7</v>
      </c>
      <c r="K330" s="137">
        <v>0</v>
      </c>
      <c r="L330" s="137">
        <v>0.3</v>
      </c>
      <c r="M330" s="137">
        <v>18</v>
      </c>
      <c r="N330" s="137">
        <v>77</v>
      </c>
      <c r="O330" s="137">
        <v>13</v>
      </c>
      <c r="P330" s="137">
        <v>0.4</v>
      </c>
    </row>
    <row r="331" spans="1:16" ht="27" customHeight="1">
      <c r="A331" s="43"/>
      <c r="B331" s="231" t="s">
        <v>132</v>
      </c>
      <c r="C331" s="47"/>
      <c r="D331" s="126">
        <v>80</v>
      </c>
      <c r="E331" s="136">
        <v>14.57</v>
      </c>
      <c r="F331" s="136">
        <v>16.99</v>
      </c>
      <c r="G331" s="136">
        <v>7.89</v>
      </c>
      <c r="H331" s="136">
        <v>242.82</v>
      </c>
      <c r="I331" s="137">
        <v>0.08</v>
      </c>
      <c r="J331" s="137">
        <v>9.47</v>
      </c>
      <c r="K331" s="137">
        <v>54.59</v>
      </c>
      <c r="L331" s="137">
        <v>1.95</v>
      </c>
      <c r="M331" s="137">
        <v>38.46</v>
      </c>
      <c r="N331" s="137">
        <v>147.41</v>
      </c>
      <c r="O331" s="137">
        <v>20.29</v>
      </c>
      <c r="P331" s="137">
        <v>1.44</v>
      </c>
    </row>
    <row r="332" spans="1:16" ht="15">
      <c r="A332" s="61"/>
      <c r="B332" s="198" t="s">
        <v>127</v>
      </c>
      <c r="C332" s="47"/>
      <c r="D332" s="126">
        <v>150</v>
      </c>
      <c r="E332" s="136">
        <v>5.79</v>
      </c>
      <c r="F332" s="136">
        <v>0.16</v>
      </c>
      <c r="G332" s="136">
        <v>37.05</v>
      </c>
      <c r="H332" s="136">
        <v>198.6</v>
      </c>
      <c r="I332" s="137">
        <v>0.53</v>
      </c>
      <c r="J332" s="137">
        <v>0</v>
      </c>
      <c r="K332" s="137">
        <v>45</v>
      </c>
      <c r="L332" s="137">
        <v>0.9</v>
      </c>
      <c r="M332" s="137">
        <v>29.1</v>
      </c>
      <c r="N332" s="137">
        <v>166.5</v>
      </c>
      <c r="O332" s="137">
        <v>30.2</v>
      </c>
      <c r="P332" s="137">
        <v>1.5</v>
      </c>
    </row>
    <row r="333" spans="1:16" ht="15">
      <c r="A333" s="43">
        <v>638</v>
      </c>
      <c r="B333" s="198" t="s">
        <v>45</v>
      </c>
      <c r="C333" s="47"/>
      <c r="D333" s="126">
        <v>200</v>
      </c>
      <c r="E333" s="136">
        <v>0.4</v>
      </c>
      <c r="F333" s="136">
        <v>0</v>
      </c>
      <c r="G333" s="136">
        <v>27.4</v>
      </c>
      <c r="H333" s="136">
        <v>106</v>
      </c>
      <c r="I333" s="137">
        <v>0</v>
      </c>
      <c r="J333" s="137">
        <v>2.8</v>
      </c>
      <c r="K333" s="137">
        <v>0</v>
      </c>
      <c r="L333" s="137">
        <v>0.2</v>
      </c>
      <c r="M333" s="137">
        <v>18</v>
      </c>
      <c r="N333" s="137">
        <v>10</v>
      </c>
      <c r="O333" s="137">
        <v>4</v>
      </c>
      <c r="P333" s="137">
        <v>0.6</v>
      </c>
    </row>
    <row r="334" spans="1:16" ht="15">
      <c r="A334" s="61"/>
      <c r="B334" s="201" t="s">
        <v>77</v>
      </c>
      <c r="C334" s="47"/>
      <c r="D334" s="126">
        <v>40</v>
      </c>
      <c r="E334" s="139">
        <v>5.8</v>
      </c>
      <c r="F334" s="139">
        <v>22.6</v>
      </c>
      <c r="G334" s="139">
        <v>20.8</v>
      </c>
      <c r="H334" s="139">
        <v>156</v>
      </c>
      <c r="I334" s="139">
        <v>0</v>
      </c>
      <c r="J334" s="139">
        <v>2.2</v>
      </c>
      <c r="K334" s="140">
        <v>0</v>
      </c>
      <c r="L334" s="140">
        <v>0</v>
      </c>
      <c r="M334" s="140">
        <v>16</v>
      </c>
      <c r="N334" s="140">
        <v>8</v>
      </c>
      <c r="O334" s="140">
        <v>6</v>
      </c>
      <c r="P334" s="140">
        <v>0.8</v>
      </c>
    </row>
    <row r="335" spans="1:16" ht="15">
      <c r="A335" s="44"/>
      <c r="B335" s="198" t="s">
        <v>24</v>
      </c>
      <c r="C335" s="47"/>
      <c r="D335" s="187" t="s">
        <v>25</v>
      </c>
      <c r="E335" s="136">
        <v>2.7</v>
      </c>
      <c r="F335" s="136">
        <v>0.7</v>
      </c>
      <c r="G335" s="136">
        <v>16.3</v>
      </c>
      <c r="H335" s="136">
        <v>87</v>
      </c>
      <c r="I335" s="137">
        <v>0.06</v>
      </c>
      <c r="J335" s="137">
        <v>0</v>
      </c>
      <c r="K335" s="137">
        <v>0</v>
      </c>
      <c r="L335" s="137">
        <v>0.6</v>
      </c>
      <c r="M335" s="137">
        <v>10</v>
      </c>
      <c r="N335" s="137">
        <v>32</v>
      </c>
      <c r="O335" s="137">
        <v>7.1</v>
      </c>
      <c r="P335" s="137">
        <v>0.6</v>
      </c>
    </row>
    <row r="336" spans="1:16" ht="15">
      <c r="A336" s="43"/>
      <c r="B336" s="198" t="s">
        <v>28</v>
      </c>
      <c r="C336" s="47"/>
      <c r="D336" s="187" t="s">
        <v>29</v>
      </c>
      <c r="E336" s="136">
        <v>1.1</v>
      </c>
      <c r="F336" s="136">
        <v>0.2</v>
      </c>
      <c r="G336" s="136">
        <v>9.4</v>
      </c>
      <c r="H336" s="136">
        <v>44</v>
      </c>
      <c r="I336" s="137">
        <v>0.04</v>
      </c>
      <c r="J336" s="137">
        <v>0</v>
      </c>
      <c r="K336" s="137">
        <v>0</v>
      </c>
      <c r="L336" s="137">
        <v>0.6</v>
      </c>
      <c r="M336" s="137">
        <v>10</v>
      </c>
      <c r="N336" s="137">
        <v>32</v>
      </c>
      <c r="O336" s="137">
        <v>7.1</v>
      </c>
      <c r="P336" s="137">
        <v>0.6</v>
      </c>
    </row>
    <row r="337" spans="1:19" ht="15">
      <c r="A337" s="42"/>
      <c r="B337" s="199" t="s">
        <v>37</v>
      </c>
      <c r="C337" s="42"/>
      <c r="D337" s="127"/>
      <c r="E337" s="131">
        <f aca="true" t="shared" si="28" ref="E337:P337">SUM(E329:E336)</f>
        <v>35.76</v>
      </c>
      <c r="F337" s="131">
        <f t="shared" si="28"/>
        <v>45.55000000000001</v>
      </c>
      <c r="G337" s="131">
        <f t="shared" si="28"/>
        <v>149.94</v>
      </c>
      <c r="H337" s="131">
        <f t="shared" si="28"/>
        <v>1019.42</v>
      </c>
      <c r="I337" s="131">
        <f t="shared" si="28"/>
        <v>47.31</v>
      </c>
      <c r="J337" s="131">
        <f t="shared" si="28"/>
        <v>19.31</v>
      </c>
      <c r="K337" s="131">
        <f t="shared" si="28"/>
        <v>99.63</v>
      </c>
      <c r="L337" s="131">
        <f t="shared" si="28"/>
        <v>4.89</v>
      </c>
      <c r="M337" s="131">
        <f t="shared" si="28"/>
        <v>216.22</v>
      </c>
      <c r="N337" s="131">
        <f t="shared" si="28"/>
        <v>612.91</v>
      </c>
      <c r="O337" s="131">
        <f t="shared" si="28"/>
        <v>134.35</v>
      </c>
      <c r="P337" s="131">
        <f t="shared" si="28"/>
        <v>7.939999999999999</v>
      </c>
      <c r="S337" s="31"/>
    </row>
    <row r="338" spans="1:16" ht="15">
      <c r="A338" s="81"/>
      <c r="B338" s="209" t="s">
        <v>38</v>
      </c>
      <c r="C338" s="42"/>
      <c r="D338" s="127"/>
      <c r="E338" s="131">
        <f aca="true" t="shared" si="29" ref="E338:P338">E327+E337</f>
        <v>77.86</v>
      </c>
      <c r="F338" s="131">
        <f t="shared" si="29"/>
        <v>81.95000000000002</v>
      </c>
      <c r="G338" s="131">
        <f t="shared" si="29"/>
        <v>267.14</v>
      </c>
      <c r="H338" s="131">
        <f t="shared" si="29"/>
        <v>1978.52</v>
      </c>
      <c r="I338" s="131">
        <f t="shared" si="29"/>
        <v>47.52</v>
      </c>
      <c r="J338" s="131">
        <f t="shared" si="29"/>
        <v>43.44</v>
      </c>
      <c r="K338" s="131">
        <f t="shared" si="29"/>
        <v>158.93</v>
      </c>
      <c r="L338" s="131">
        <f t="shared" si="29"/>
        <v>9.98</v>
      </c>
      <c r="M338" s="131">
        <f t="shared" si="29"/>
        <v>630.12</v>
      </c>
      <c r="N338" s="131">
        <f t="shared" si="29"/>
        <v>930.01</v>
      </c>
      <c r="O338" s="131">
        <f t="shared" si="29"/>
        <v>465.95000000000005</v>
      </c>
      <c r="P338" s="131">
        <f t="shared" si="29"/>
        <v>17.119999999999997</v>
      </c>
    </row>
    <row r="339" spans="1:16" ht="15">
      <c r="A339" s="42"/>
      <c r="B339" s="232" t="s">
        <v>104</v>
      </c>
      <c r="C339" s="42"/>
      <c r="D339" s="127"/>
      <c r="E339" s="131">
        <f>E279+E249+E204+E164+E132+E95+E63+E32+E338+E309</f>
        <v>700.171</v>
      </c>
      <c r="F339" s="131">
        <f>F279+F249+F204+F164+F132+F95+F63+F32+F338+F309</f>
        <v>705.4970000000001</v>
      </c>
      <c r="G339" s="131">
        <f>G279+G249+G204+G164+G132+G95+G63+G32+G338+G309</f>
        <v>2405.0199999999995</v>
      </c>
      <c r="H339" s="131">
        <f>H279+H249+H204+H164+H132+H95+H63+H32+H338+H309</f>
        <v>18315.925</v>
      </c>
      <c r="I339" s="131"/>
      <c r="J339" s="131"/>
      <c r="K339" s="131"/>
      <c r="L339" s="131"/>
      <c r="M339" s="131"/>
      <c r="N339" s="131"/>
      <c r="O339" s="131"/>
      <c r="P339" s="131"/>
    </row>
    <row r="340" spans="1:18" ht="15.75">
      <c r="A340" s="42"/>
      <c r="B340" s="232" t="s">
        <v>49</v>
      </c>
      <c r="C340" s="42"/>
      <c r="D340" s="127"/>
      <c r="E340" s="131">
        <f>E339/10</f>
        <v>70.0171</v>
      </c>
      <c r="F340" s="131">
        <f>F339/10</f>
        <v>70.5497</v>
      </c>
      <c r="G340" s="131">
        <f>G339/10</f>
        <v>240.50199999999995</v>
      </c>
      <c r="H340" s="131">
        <f>H339/10</f>
        <v>1831.5925</v>
      </c>
      <c r="I340" s="131"/>
      <c r="J340" s="131"/>
      <c r="K340" s="131"/>
      <c r="L340" s="131"/>
      <c r="M340" s="131"/>
      <c r="N340" s="131"/>
      <c r="O340" s="131"/>
      <c r="P340" s="131"/>
      <c r="Q340" s="17"/>
      <c r="R340" s="7"/>
    </row>
    <row r="341" spans="1:18" ht="15.75">
      <c r="A341" s="9"/>
      <c r="B341" s="233"/>
      <c r="C341" s="9"/>
      <c r="D341" s="27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17"/>
      <c r="R341" s="7"/>
    </row>
    <row r="342" spans="1:18" ht="15.75">
      <c r="A342" s="9"/>
      <c r="B342" s="233" t="s">
        <v>107</v>
      </c>
      <c r="C342" s="9"/>
      <c r="D342" s="27"/>
      <c r="E342" s="51">
        <v>46</v>
      </c>
      <c r="F342" s="51">
        <v>47.4</v>
      </c>
      <c r="G342" s="51">
        <v>201</v>
      </c>
      <c r="H342" s="51">
        <v>1410</v>
      </c>
      <c r="I342" s="51"/>
      <c r="J342" s="51"/>
      <c r="K342" s="51"/>
      <c r="L342" s="51"/>
      <c r="M342" s="51"/>
      <c r="N342" s="51"/>
      <c r="O342" s="51"/>
      <c r="P342" s="51"/>
      <c r="Q342" s="17"/>
      <c r="R342" s="7"/>
    </row>
    <row r="343" spans="1:18" ht="178.5" customHeight="1">
      <c r="A343" s="9"/>
      <c r="B343" s="233"/>
      <c r="C343" s="9"/>
      <c r="D343" s="27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17"/>
      <c r="R343" s="7"/>
    </row>
    <row r="344" spans="1:18" ht="15.75">
      <c r="A344" s="9"/>
      <c r="B344" s="19"/>
      <c r="C344" s="9"/>
      <c r="D344" s="192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17"/>
      <c r="R344" s="7"/>
    </row>
    <row r="345" spans="1:16" ht="15">
      <c r="A345" s="9"/>
      <c r="B345" s="19"/>
      <c r="C345" s="9"/>
      <c r="D345" s="192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1:16" ht="41.25" customHeight="1">
      <c r="A346" s="9"/>
      <c r="B346" s="19"/>
      <c r="C346" s="9"/>
      <c r="D346" s="192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1:16" ht="15">
      <c r="A347" s="9"/>
      <c r="B347" s="19"/>
      <c r="C347" s="9"/>
      <c r="D347" s="132"/>
      <c r="E347" s="87"/>
      <c r="F347" s="87"/>
      <c r="G347" s="87"/>
      <c r="H347" s="87"/>
      <c r="I347" s="25"/>
      <c r="J347" s="25"/>
      <c r="K347" s="25"/>
      <c r="L347" s="25"/>
      <c r="M347" s="25"/>
      <c r="N347" s="25"/>
      <c r="O347" s="25"/>
      <c r="P347" s="25"/>
    </row>
    <row r="348" spans="1:16" ht="15">
      <c r="A348" s="9"/>
      <c r="B348" s="216"/>
      <c r="C348" s="88"/>
      <c r="D348" s="27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</row>
    <row r="349" spans="1:16" ht="15">
      <c r="A349" s="237"/>
      <c r="B349" s="237"/>
      <c r="C349" s="9"/>
      <c r="D349" s="27"/>
      <c r="E349" s="89"/>
      <c r="F349" s="89"/>
      <c r="G349" s="89"/>
      <c r="H349" s="25"/>
      <c r="I349" s="25"/>
      <c r="J349" s="25"/>
      <c r="K349" s="25"/>
      <c r="L349" s="25"/>
      <c r="M349" s="25"/>
      <c r="N349" s="25"/>
      <c r="O349" s="25"/>
      <c r="P349" s="25"/>
    </row>
    <row r="350" spans="1:16" ht="15">
      <c r="A350" s="237"/>
      <c r="B350" s="237"/>
      <c r="C350" s="9"/>
      <c r="D350" s="27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</row>
    <row r="351" spans="1:16" ht="15">
      <c r="A351" s="26"/>
      <c r="B351" s="216"/>
      <c r="C351" s="9"/>
      <c r="D351" s="27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</row>
    <row r="352" spans="1:16" ht="15">
      <c r="A352" s="61"/>
      <c r="B352" s="13"/>
      <c r="C352" s="14"/>
      <c r="D352" s="22"/>
      <c r="E352" s="61"/>
      <c r="F352" s="61"/>
      <c r="G352" s="61"/>
      <c r="H352" s="61"/>
      <c r="I352" s="25"/>
      <c r="J352" s="25"/>
      <c r="K352" s="25"/>
      <c r="L352" s="25"/>
      <c r="M352" s="25"/>
      <c r="N352" s="25"/>
      <c r="O352" s="25"/>
      <c r="P352" s="51"/>
    </row>
    <row r="353" spans="1:16" ht="15">
      <c r="A353" s="61"/>
      <c r="B353" s="13"/>
      <c r="C353" s="14"/>
      <c r="D353" s="22"/>
      <c r="E353" s="61"/>
      <c r="F353" s="61"/>
      <c r="G353" s="61"/>
      <c r="H353" s="61"/>
      <c r="I353" s="25"/>
      <c r="J353" s="25"/>
      <c r="K353" s="25"/>
      <c r="L353" s="25"/>
      <c r="M353" s="25"/>
      <c r="N353" s="25"/>
      <c r="O353" s="25"/>
      <c r="P353" s="25"/>
    </row>
    <row r="354" spans="1:16" ht="15">
      <c r="A354" s="22"/>
      <c r="B354" s="13"/>
      <c r="C354" s="13"/>
      <c r="D354" s="22"/>
      <c r="E354" s="22"/>
      <c r="F354" s="22"/>
      <c r="G354" s="22"/>
      <c r="H354" s="22"/>
      <c r="I354" s="27"/>
      <c r="J354" s="27"/>
      <c r="K354" s="27"/>
      <c r="L354" s="27"/>
      <c r="M354" s="27"/>
      <c r="N354" s="27"/>
      <c r="O354" s="27"/>
      <c r="P354" s="27"/>
    </row>
    <row r="355" spans="1:16" ht="15">
      <c r="A355" s="22"/>
      <c r="B355" s="13"/>
      <c r="C355" s="13"/>
      <c r="D355" s="22"/>
      <c r="E355" s="22"/>
      <c r="F355" s="22"/>
      <c r="G355" s="22"/>
      <c r="H355" s="22"/>
      <c r="I355" s="27"/>
      <c r="J355" s="27"/>
      <c r="K355" s="27"/>
      <c r="L355" s="27"/>
      <c r="M355" s="27"/>
      <c r="N355" s="27"/>
      <c r="O355" s="27"/>
      <c r="P355" s="27"/>
    </row>
    <row r="356" spans="1:16" ht="15">
      <c r="A356" s="24"/>
      <c r="B356" s="13"/>
      <c r="C356" s="13"/>
      <c r="D356" s="21"/>
      <c r="E356" s="22"/>
      <c r="F356" s="22"/>
      <c r="G356" s="22"/>
      <c r="H356" s="22"/>
      <c r="I356" s="27"/>
      <c r="J356" s="27"/>
      <c r="K356" s="27"/>
      <c r="L356" s="27"/>
      <c r="M356" s="27"/>
      <c r="N356" s="27"/>
      <c r="O356" s="27"/>
      <c r="P356" s="27"/>
    </row>
    <row r="357" spans="1:16" ht="15">
      <c r="A357" s="19"/>
      <c r="B357" s="19"/>
      <c r="C357" s="19"/>
      <c r="D357" s="27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ht="15.75">
      <c r="A358" s="1"/>
      <c r="B358" s="19"/>
      <c r="C358" s="1"/>
      <c r="D358" s="27"/>
      <c r="E358" s="3"/>
      <c r="F358" s="3"/>
      <c r="G358" s="3"/>
      <c r="H358" s="3"/>
      <c r="I358" s="8"/>
      <c r="J358" s="8"/>
      <c r="K358" s="8"/>
      <c r="L358" s="8"/>
      <c r="M358" s="8"/>
      <c r="N358" s="8"/>
      <c r="O358" s="8"/>
      <c r="P358" s="8"/>
    </row>
    <row r="359" spans="1:16" ht="15.75">
      <c r="A359" s="1"/>
      <c r="B359" s="19"/>
      <c r="C359" s="1"/>
      <c r="D359" s="27"/>
      <c r="E359" s="30"/>
      <c r="F359" s="30"/>
      <c r="G359" s="30"/>
      <c r="H359" s="3"/>
      <c r="I359" s="8"/>
      <c r="J359" s="8"/>
      <c r="K359" s="8"/>
      <c r="L359" s="8"/>
      <c r="M359" s="8"/>
      <c r="N359" s="8"/>
      <c r="O359" s="8"/>
      <c r="P359" s="8"/>
    </row>
    <row r="360" spans="1:16" ht="15.75">
      <c r="A360" s="5"/>
      <c r="B360" s="13"/>
      <c r="C360" s="6"/>
      <c r="D360" s="22"/>
      <c r="E360" s="5"/>
      <c r="F360" s="5"/>
      <c r="G360" s="5"/>
      <c r="H360" s="5"/>
      <c r="I360" s="8"/>
      <c r="J360" s="8"/>
      <c r="K360" s="8"/>
      <c r="L360" s="8"/>
      <c r="M360" s="8"/>
      <c r="N360" s="8"/>
      <c r="O360" s="8"/>
      <c r="P360" s="8"/>
    </row>
    <row r="361" spans="1:16" ht="15.75">
      <c r="A361" s="5"/>
      <c r="B361" s="13"/>
      <c r="C361" s="6"/>
      <c r="D361" s="22"/>
      <c r="E361" s="5"/>
      <c r="F361" s="5"/>
      <c r="G361" s="5"/>
      <c r="H361" s="5"/>
      <c r="I361" s="8"/>
      <c r="J361" s="8"/>
      <c r="K361" s="8"/>
      <c r="L361" s="8"/>
      <c r="M361" s="8"/>
      <c r="N361" s="8"/>
      <c r="O361" s="8"/>
      <c r="P361" s="8"/>
    </row>
    <row r="362" spans="1:16" ht="15.75">
      <c r="A362" s="5"/>
      <c r="B362" s="13"/>
      <c r="C362" s="6"/>
      <c r="D362" s="22"/>
      <c r="E362" s="5"/>
      <c r="F362" s="5"/>
      <c r="G362" s="5"/>
      <c r="H362" s="5"/>
      <c r="I362" s="8"/>
      <c r="J362" s="8"/>
      <c r="K362" s="8"/>
      <c r="L362" s="8"/>
      <c r="M362" s="8"/>
      <c r="N362" s="8"/>
      <c r="O362" s="8"/>
      <c r="P362" s="8"/>
    </row>
    <row r="363" spans="1:16" ht="15.75">
      <c r="A363" s="5"/>
      <c r="B363" s="13"/>
      <c r="C363" s="6"/>
      <c r="D363" s="22"/>
      <c r="E363" s="5"/>
      <c r="F363" s="5"/>
      <c r="G363" s="5"/>
      <c r="H363" s="5"/>
      <c r="I363" s="8"/>
      <c r="J363" s="8"/>
      <c r="K363" s="8"/>
      <c r="L363" s="8"/>
      <c r="M363" s="8"/>
      <c r="N363" s="8"/>
      <c r="O363" s="8"/>
      <c r="P363" s="8"/>
    </row>
    <row r="364" spans="1:16" ht="15.75">
      <c r="A364" s="5"/>
      <c r="B364" s="13"/>
      <c r="C364" s="6"/>
      <c r="D364" s="22"/>
      <c r="E364" s="5"/>
      <c r="F364" s="5"/>
      <c r="G364" s="5"/>
      <c r="H364" s="5"/>
      <c r="I364" s="8"/>
      <c r="J364" s="8"/>
      <c r="K364" s="8"/>
      <c r="L364" s="8"/>
      <c r="M364" s="8"/>
      <c r="N364" s="8"/>
      <c r="O364" s="8"/>
      <c r="P364" s="8"/>
    </row>
    <row r="365" spans="1:16" ht="15.75">
      <c r="A365" s="5"/>
      <c r="B365" s="13"/>
      <c r="C365" s="6"/>
      <c r="D365" s="21"/>
      <c r="E365" s="11"/>
      <c r="F365" s="11"/>
      <c r="G365" s="11"/>
      <c r="H365" s="11"/>
      <c r="I365" s="3"/>
      <c r="J365" s="3"/>
      <c r="K365" s="3"/>
      <c r="L365" s="3"/>
      <c r="M365" s="3"/>
      <c r="N365" s="3"/>
      <c r="O365" s="3"/>
      <c r="P365" s="3"/>
    </row>
    <row r="366" spans="1:16" ht="15.75">
      <c r="A366" s="10"/>
      <c r="B366" s="13"/>
      <c r="C366" s="6"/>
      <c r="D366" s="21"/>
      <c r="E366" s="11"/>
      <c r="F366" s="11"/>
      <c r="G366" s="11"/>
      <c r="H366" s="11"/>
      <c r="I366" s="3"/>
      <c r="J366" s="3"/>
      <c r="K366" s="3"/>
      <c r="L366" s="3"/>
      <c r="M366" s="3"/>
      <c r="N366" s="3"/>
      <c r="O366" s="3"/>
      <c r="P366" s="3"/>
    </row>
    <row r="367" spans="1:16" ht="15.75">
      <c r="A367" s="10"/>
      <c r="B367" s="13"/>
      <c r="C367" s="6"/>
      <c r="D367" s="21"/>
      <c r="E367" s="11"/>
      <c r="F367" s="11"/>
      <c r="G367" s="11"/>
      <c r="H367" s="11"/>
      <c r="I367" s="3"/>
      <c r="J367" s="3"/>
      <c r="K367" s="3"/>
      <c r="L367" s="3"/>
      <c r="M367" s="3"/>
      <c r="N367" s="3"/>
      <c r="O367" s="3"/>
      <c r="P367" s="3"/>
    </row>
    <row r="368" spans="1:16" ht="15.75">
      <c r="A368" s="2"/>
      <c r="B368" s="19"/>
      <c r="C368" s="1"/>
      <c r="D368" s="2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 ht="15.75">
      <c r="A369" s="5"/>
      <c r="B369" s="13"/>
      <c r="C369" s="6"/>
      <c r="D369" s="22"/>
      <c r="E369" s="5"/>
      <c r="F369" s="5"/>
      <c r="G369" s="5"/>
      <c r="H369" s="5"/>
      <c r="I369" s="8"/>
      <c r="J369" s="8"/>
      <c r="K369" s="8"/>
      <c r="L369" s="8"/>
      <c r="M369" s="8"/>
      <c r="N369" s="8"/>
      <c r="O369" s="8"/>
      <c r="P369" s="8"/>
    </row>
    <row r="370" spans="1:16" ht="15.75">
      <c r="A370" s="5"/>
      <c r="B370" s="13"/>
      <c r="C370" s="6"/>
      <c r="D370" s="22"/>
      <c r="E370" s="5"/>
      <c r="F370" s="5"/>
      <c r="G370" s="5"/>
      <c r="H370" s="5"/>
      <c r="I370" s="8"/>
      <c r="J370" s="8"/>
      <c r="K370" s="8"/>
      <c r="L370" s="8"/>
      <c r="M370" s="8"/>
      <c r="N370" s="8"/>
      <c r="O370" s="8"/>
      <c r="P370" s="8"/>
    </row>
    <row r="371" spans="1:16" ht="15.75">
      <c r="A371" s="5"/>
      <c r="B371" s="13"/>
      <c r="C371" s="6"/>
      <c r="D371" s="22"/>
      <c r="E371" s="5"/>
      <c r="F371" s="5"/>
      <c r="G371" s="5"/>
      <c r="H371" s="5"/>
      <c r="I371" s="8"/>
      <c r="J371" s="8"/>
      <c r="K371" s="8"/>
      <c r="L371" s="8"/>
      <c r="M371" s="8"/>
      <c r="N371" s="8"/>
      <c r="O371" s="8"/>
      <c r="P371" s="8"/>
    </row>
    <row r="372" spans="1:16" ht="15.75">
      <c r="A372" s="5"/>
      <c r="B372" s="13"/>
      <c r="C372" s="6"/>
      <c r="D372" s="22"/>
      <c r="E372" s="5"/>
      <c r="F372" s="5"/>
      <c r="G372" s="5"/>
      <c r="H372" s="5"/>
      <c r="I372" s="8"/>
      <c r="J372" s="8"/>
      <c r="K372" s="8"/>
      <c r="L372" s="8"/>
      <c r="M372" s="8"/>
      <c r="N372" s="8"/>
      <c r="O372" s="8"/>
      <c r="P372" s="8"/>
    </row>
    <row r="373" spans="1:16" ht="15.75">
      <c r="A373" s="5"/>
      <c r="B373" s="13"/>
      <c r="C373" s="6"/>
      <c r="D373" s="22"/>
      <c r="E373" s="5"/>
      <c r="F373" s="5"/>
      <c r="G373" s="5"/>
      <c r="H373" s="5"/>
      <c r="I373" s="8"/>
      <c r="J373" s="8"/>
      <c r="K373" s="8"/>
      <c r="L373" s="8"/>
      <c r="M373" s="8"/>
      <c r="N373" s="8"/>
      <c r="O373" s="8"/>
      <c r="P373" s="8"/>
    </row>
    <row r="374" spans="1:16" ht="15.75">
      <c r="A374" s="5"/>
      <c r="B374" s="13"/>
      <c r="C374" s="6"/>
      <c r="D374" s="22"/>
      <c r="E374" s="5"/>
      <c r="F374" s="5"/>
      <c r="G374" s="5"/>
      <c r="H374" s="5"/>
      <c r="I374" s="8"/>
      <c r="J374" s="8"/>
      <c r="K374" s="8"/>
      <c r="L374" s="8"/>
      <c r="M374" s="8"/>
      <c r="N374" s="8"/>
      <c r="O374" s="8"/>
      <c r="P374" s="8"/>
    </row>
    <row r="375" spans="1:16" ht="15.75">
      <c r="A375" s="6"/>
      <c r="B375" s="13"/>
      <c r="C375" s="6"/>
      <c r="D375" s="21"/>
      <c r="E375" s="5"/>
      <c r="F375" s="5"/>
      <c r="G375" s="5"/>
      <c r="H375" s="5"/>
      <c r="I375" s="8"/>
      <c r="J375" s="8"/>
      <c r="K375" s="8"/>
      <c r="L375" s="8"/>
      <c r="M375" s="8"/>
      <c r="N375" s="8"/>
      <c r="O375" s="8"/>
      <c r="P375" s="8"/>
    </row>
    <row r="376" spans="1:16" ht="15.75">
      <c r="A376" s="8"/>
      <c r="B376" s="19"/>
      <c r="C376" s="1"/>
      <c r="D376" s="19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.75">
      <c r="A377" s="1"/>
      <c r="B377" s="19"/>
      <c r="C377" s="1"/>
      <c r="D377" s="19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.75">
      <c r="A378" s="1"/>
      <c r="B378" s="19"/>
      <c r="C378" s="1"/>
      <c r="D378" s="19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.75">
      <c r="A379" s="1"/>
      <c r="B379" s="19"/>
      <c r="C379" s="1"/>
      <c r="D379" s="19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</sheetData>
  <sheetProtection/>
  <mergeCells count="64">
    <mergeCell ref="A1:G1"/>
    <mergeCell ref="H1:P1"/>
    <mergeCell ref="A2:G2"/>
    <mergeCell ref="H2:P2"/>
    <mergeCell ref="A3:G3"/>
    <mergeCell ref="H3:P3"/>
    <mergeCell ref="A4:G4"/>
    <mergeCell ref="H4:P4"/>
    <mergeCell ref="A5:P5"/>
    <mergeCell ref="E7:G7"/>
    <mergeCell ref="I7:L7"/>
    <mergeCell ref="M7:P7"/>
    <mergeCell ref="E12:F12"/>
    <mergeCell ref="A13:B13"/>
    <mergeCell ref="A38:P38"/>
    <mergeCell ref="E40:G40"/>
    <mergeCell ref="I40:L40"/>
    <mergeCell ref="M40:P40"/>
    <mergeCell ref="E44:F44"/>
    <mergeCell ref="A45:B45"/>
    <mergeCell ref="B69:Q69"/>
    <mergeCell ref="E71:G71"/>
    <mergeCell ref="M71:P71"/>
    <mergeCell ref="E75:F75"/>
    <mergeCell ref="A76:B76"/>
    <mergeCell ref="A108:P108"/>
    <mergeCell ref="E110:G110"/>
    <mergeCell ref="M110:P110"/>
    <mergeCell ref="E114:F114"/>
    <mergeCell ref="A115:B115"/>
    <mergeCell ref="A140:P140"/>
    <mergeCell ref="E142:G142"/>
    <mergeCell ref="M142:P142"/>
    <mergeCell ref="E146:F146"/>
    <mergeCell ref="A147:B147"/>
    <mergeCell ref="A180:P180"/>
    <mergeCell ref="E182:G182"/>
    <mergeCell ref="M182:P182"/>
    <mergeCell ref="E186:F186"/>
    <mergeCell ref="A187:B187"/>
    <mergeCell ref="A224:P224"/>
    <mergeCell ref="E226:G226"/>
    <mergeCell ref="M226:P226"/>
    <mergeCell ref="E231:F231"/>
    <mergeCell ref="A232:B232"/>
    <mergeCell ref="A255:P255"/>
    <mergeCell ref="E257:G257"/>
    <mergeCell ref="M257:P257"/>
    <mergeCell ref="E261:F261"/>
    <mergeCell ref="A262:B262"/>
    <mergeCell ref="A284:P284"/>
    <mergeCell ref="E286:G286"/>
    <mergeCell ref="I286:L286"/>
    <mergeCell ref="M286:P286"/>
    <mergeCell ref="E291:F291"/>
    <mergeCell ref="A350:B350"/>
    <mergeCell ref="A349:B349"/>
    <mergeCell ref="A320:B320"/>
    <mergeCell ref="A292:B292"/>
    <mergeCell ref="A313:P313"/>
    <mergeCell ref="E315:G315"/>
    <mergeCell ref="I315:L315"/>
    <mergeCell ref="M315:P315"/>
    <mergeCell ref="E319:F319"/>
  </mergeCells>
  <printOptions/>
  <pageMargins left="0.25" right="0.25" top="0.75" bottom="0.75" header="0.3" footer="0.3"/>
  <pageSetup horizontalDpi="600" verticalDpi="600" orientation="landscape" paperSize="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Наталия</cp:lastModifiedBy>
  <cp:lastPrinted>2021-03-25T07:08:20Z</cp:lastPrinted>
  <dcterms:created xsi:type="dcterms:W3CDTF">2014-11-19T14:12:38Z</dcterms:created>
  <dcterms:modified xsi:type="dcterms:W3CDTF">2021-04-08T07:45:53Z</dcterms:modified>
  <cp:category/>
  <cp:version/>
  <cp:contentType/>
  <cp:contentStatus/>
</cp:coreProperties>
</file>